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v05455b\Downloads\"/>
    </mc:Choice>
  </mc:AlternateContent>
  <xr:revisionPtr revIDLastSave="0" documentId="13_ncr:1_{9DAEBC7B-75C2-4529-8360-0B34C89B590B}" xr6:coauthVersionLast="47" xr6:coauthVersionMax="47" xr10:uidLastSave="{00000000-0000-0000-0000-000000000000}"/>
  <bookViews>
    <workbookView xWindow="-108" yWindow="-108" windowWidth="23256" windowHeight="12576" activeTab="1" xr2:uid="{00000000-000D-0000-FFFF-FFFF00000000}"/>
  </bookViews>
  <sheets>
    <sheet name="Overview" sheetId="1" r:id="rId1"/>
    <sheet name="Datasheets" sheetId="2" r:id="rId2"/>
    <sheet name="TS Schematics" sheetId="3" r:id="rId3"/>
    <sheet name="Accumulator" sheetId="4" r:id="rId4"/>
    <sheet name="PrechargeDischarge" sheetId="5" r:id="rId5"/>
    <sheet name="Charging" sheetId="6" r:id="rId6"/>
    <sheet name="Shutdown Circuit" sheetId="7" r:id="rId7"/>
    <sheet name="Torque Security" sheetId="8" r:id="rId8"/>
    <sheet name="Other" sheetId="9" r:id="rId9"/>
  </sheets>
  <definedNames>
    <definedName name="BattCellCapacity">Datasheets!$D$5</definedName>
    <definedName name="BattCellMaxV">Datasheets!$D$6</definedName>
    <definedName name="BattCellNomV">Datasheets!$D$7</definedName>
    <definedName name="BusCap">PrechargeDischarge!$D$10</definedName>
    <definedName name="CellsPerTempSensor">Accumulator!$O$25</definedName>
    <definedName name="ConductorNames">Datasheets!$A$19:$A$37</definedName>
    <definedName name="ConductorsTable">Datasheets!$A$19:$I$37</definedName>
    <definedName name="ConnectorNames">Datasheets!$A$73:$A$91</definedName>
    <definedName name="ConnectorsTable">Datasheets!$A$73:$F$91</definedName>
    <definedName name="ContactorNames">Datasheets!$A$65:$A$69</definedName>
    <definedName name="ContactorsTable">Datasheets!$A$65:$G$69</definedName>
    <definedName name="DischargeRes">PrechargeDischarge!$J$6</definedName>
    <definedName name="ErrorText">"WARNING"</definedName>
    <definedName name="FuseNames">Datasheets!$A$41:$A$52</definedName>
    <definedName name="FusesTable">Datasheets!$A$41:$G$52</definedName>
    <definedName name="IncompleteText">"BLANK"</definedName>
    <definedName name="InsulationNames">Datasheets!$A$95:$A$104</definedName>
    <definedName name="InsulationsTable">Datasheets!$A$95:$H$104</definedName>
    <definedName name="MaxTSVoltage">Accumulator!$E$4</definedName>
    <definedName name="NominalTSVoltage">Accumulator!$E$5</definedName>
    <definedName name="NumAccum">Accumulator!$E$3</definedName>
    <definedName name="OKText">"OK"</definedName>
    <definedName name="PrechargeRes">PrechargeDischarge!$D$6</definedName>
    <definedName name="ResistorsNames">Datasheets!$A$56:$A$61</definedName>
    <definedName name="ResistorsTable">Datasheets!$A$56:$J$61</definedName>
    <definedName name="TotalCells">Accumulator!$E$6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9" l="1"/>
  <c r="H29" i="9"/>
  <c r="H28" i="9"/>
  <c r="F6" i="9"/>
  <c r="L5" i="9"/>
  <c r="F5" i="9"/>
  <c r="L4" i="9"/>
  <c r="F4" i="9"/>
  <c r="L3" i="9"/>
  <c r="S11" i="8"/>
  <c r="H11" i="8"/>
  <c r="S10" i="8"/>
  <c r="H10" i="8"/>
  <c r="F10" i="8"/>
  <c r="S9" i="8"/>
  <c r="H9" i="8"/>
  <c r="F9" i="8"/>
  <c r="S8" i="8"/>
  <c r="H8" i="8"/>
  <c r="F8" i="8"/>
  <c r="S7" i="8"/>
  <c r="H7" i="8"/>
  <c r="F7" i="8"/>
  <c r="S6" i="8"/>
  <c r="F6" i="8"/>
  <c r="F2" i="8" s="1"/>
  <c r="F5" i="8"/>
  <c r="W76" i="7"/>
  <c r="W75" i="7"/>
  <c r="W74" i="7"/>
  <c r="K60" i="7"/>
  <c r="K59" i="7"/>
  <c r="K58" i="7"/>
  <c r="K57" i="7"/>
  <c r="K56" i="7"/>
  <c r="K55" i="7"/>
  <c r="K54" i="7"/>
  <c r="K53" i="7"/>
  <c r="K52" i="7"/>
  <c r="K51" i="7"/>
  <c r="K50" i="7"/>
  <c r="K49" i="7"/>
  <c r="K48" i="7"/>
  <c r="K47" i="7"/>
  <c r="K46" i="7"/>
  <c r="K45" i="7"/>
  <c r="K44" i="7"/>
  <c r="K43" i="7"/>
  <c r="K42" i="7"/>
  <c r="K41" i="7"/>
  <c r="W40" i="7"/>
  <c r="K40" i="7"/>
  <c r="W39" i="7"/>
  <c r="K39" i="7"/>
  <c r="W38" i="7"/>
  <c r="K38" i="7"/>
  <c r="M8" i="7"/>
  <c r="M7" i="7"/>
  <c r="M6" i="7"/>
  <c r="M5" i="7"/>
  <c r="F5" i="7"/>
  <c r="F2" i="7" s="1"/>
  <c r="M4" i="7"/>
  <c r="F4" i="7"/>
  <c r="Q39" i="6"/>
  <c r="H39" i="6"/>
  <c r="Q38" i="6"/>
  <c r="H38" i="6"/>
  <c r="Q37" i="6"/>
  <c r="H37" i="6"/>
  <c r="Q36" i="6"/>
  <c r="H36" i="6"/>
  <c r="Q35" i="6"/>
  <c r="H35" i="6"/>
  <c r="Q34" i="6"/>
  <c r="H34" i="6"/>
  <c r="H32" i="6" s="1"/>
  <c r="F11" i="6"/>
  <c r="F10" i="6"/>
  <c r="F9" i="6"/>
  <c r="F8" i="6"/>
  <c r="F7" i="6"/>
  <c r="F6" i="6"/>
  <c r="F5" i="6"/>
  <c r="F4" i="6"/>
  <c r="F3" i="6"/>
  <c r="F20" i="5"/>
  <c r="F14" i="5"/>
  <c r="L13" i="5"/>
  <c r="F13" i="5"/>
  <c r="F12" i="5"/>
  <c r="F11" i="5"/>
  <c r="F10" i="5"/>
  <c r="R5" i="5"/>
  <c r="L5" i="5"/>
  <c r="F5" i="5"/>
  <c r="R4" i="5"/>
  <c r="L4" i="5"/>
  <c r="F4" i="5"/>
  <c r="R3" i="5"/>
  <c r="L3" i="5"/>
  <c r="F3" i="5"/>
  <c r="F65" i="4"/>
  <c r="F64" i="4"/>
  <c r="F63" i="4"/>
  <c r="F62" i="4"/>
  <c r="H55" i="4"/>
  <c r="Z54" i="4"/>
  <c r="Q54" i="4"/>
  <c r="H54" i="4"/>
  <c r="BA53" i="4"/>
  <c r="BA52" i="4" s="1"/>
  <c r="AR53" i="4"/>
  <c r="AR52" i="4" s="1"/>
  <c r="AI53" i="4"/>
  <c r="AI52" i="4" s="1"/>
  <c r="Z53" i="4"/>
  <c r="Q53" i="4"/>
  <c r="H53" i="4"/>
  <c r="Q29" i="4"/>
  <c r="J29" i="4"/>
  <c r="F29" i="4"/>
  <c r="H29" i="4" s="1"/>
  <c r="Q28" i="4"/>
  <c r="J28" i="4"/>
  <c r="F28" i="4"/>
  <c r="H28" i="4" s="1"/>
  <c r="Q27" i="4"/>
  <c r="J27" i="4"/>
  <c r="F27" i="4"/>
  <c r="H27" i="4" s="1"/>
  <c r="J26" i="4"/>
  <c r="F26" i="4"/>
  <c r="H26" i="4" s="1"/>
  <c r="Q25" i="4"/>
  <c r="J25" i="4"/>
  <c r="F25" i="4"/>
  <c r="H25" i="4" s="1"/>
  <c r="Q24" i="4"/>
  <c r="J24" i="4"/>
  <c r="F24" i="4"/>
  <c r="H24" i="4" s="1"/>
  <c r="Q23" i="4"/>
  <c r="J23" i="4"/>
  <c r="F23" i="4"/>
  <c r="H23" i="4" s="1"/>
  <c r="J22" i="4"/>
  <c r="F22" i="4"/>
  <c r="H22" i="4" s="1"/>
  <c r="J21" i="4"/>
  <c r="F21" i="4"/>
  <c r="H21" i="4" s="1"/>
  <c r="Q20" i="4"/>
  <c r="J20" i="4"/>
  <c r="F20" i="4"/>
  <c r="H20" i="4" s="1"/>
  <c r="W19" i="4"/>
  <c r="Q19" i="4"/>
  <c r="J19" i="4"/>
  <c r="F19" i="4"/>
  <c r="H19" i="4" s="1"/>
  <c r="Q18" i="4"/>
  <c r="J18" i="4"/>
  <c r="F18" i="4"/>
  <c r="H18" i="4" s="1"/>
  <c r="Q17" i="4"/>
  <c r="J17" i="4"/>
  <c r="F17" i="4"/>
  <c r="H17" i="4" s="1"/>
  <c r="J16" i="4"/>
  <c r="F16" i="4"/>
  <c r="H16" i="4" s="1"/>
  <c r="AD15" i="4"/>
  <c r="Q15" i="4"/>
  <c r="J15" i="4"/>
  <c r="F15" i="4"/>
  <c r="H15" i="4" s="1"/>
  <c r="W14" i="4"/>
  <c r="Q14" i="4"/>
  <c r="J14" i="4"/>
  <c r="F14" i="4"/>
  <c r="H14" i="4" s="1"/>
  <c r="Q13" i="4"/>
  <c r="J13" i="4"/>
  <c r="F13" i="4"/>
  <c r="H13" i="4" s="1"/>
  <c r="AD12" i="4"/>
  <c r="Q12" i="4"/>
  <c r="J12" i="4"/>
  <c r="F12" i="4"/>
  <c r="H12" i="4" s="1"/>
  <c r="W11" i="4"/>
  <c r="Q11" i="4"/>
  <c r="Q10" i="4"/>
  <c r="AD9" i="4"/>
  <c r="W9" i="4"/>
  <c r="Q9" i="4"/>
  <c r="J9" i="4"/>
  <c r="E6" i="4"/>
  <c r="E5" i="4" a="1"/>
  <c r="E5" i="4" s="1"/>
  <c r="E4" i="4" a="1"/>
  <c r="E4" i="4" s="1"/>
  <c r="L15" i="1" s="1"/>
  <c r="G3" i="4"/>
  <c r="K54" i="3"/>
  <c r="K53" i="3"/>
  <c r="K52" i="3"/>
  <c r="K51" i="3"/>
  <c r="K50" i="3"/>
  <c r="K49" i="3"/>
  <c r="K48" i="3"/>
  <c r="K43" i="3"/>
  <c r="K42" i="3"/>
  <c r="W41" i="3"/>
  <c r="K41" i="3"/>
  <c r="W40" i="3"/>
  <c r="K40" i="3"/>
  <c r="W39" i="3"/>
  <c r="K39" i="3"/>
  <c r="W38" i="3"/>
  <c r="K38" i="3"/>
  <c r="W37" i="3"/>
  <c r="K37" i="3"/>
  <c r="W36" i="3"/>
  <c r="K36" i="3"/>
  <c r="W35" i="3"/>
  <c r="K35" i="3"/>
  <c r="W34" i="3"/>
  <c r="K34" i="3"/>
  <c r="W33" i="3"/>
  <c r="K33" i="3"/>
  <c r="W32" i="3"/>
  <c r="K32" i="3"/>
  <c r="W31" i="3"/>
  <c r="K31" i="3"/>
  <c r="W30" i="3"/>
  <c r="K30" i="3"/>
  <c r="F104" i="2"/>
  <c r="L104" i="2" s="1"/>
  <c r="F103" i="2"/>
  <c r="L103" i="2" s="1"/>
  <c r="F102" i="2"/>
  <c r="L102" i="2" s="1"/>
  <c r="F101" i="2"/>
  <c r="L101" i="2" s="1"/>
  <c r="F100" i="2"/>
  <c r="L100" i="2" s="1"/>
  <c r="F99" i="2"/>
  <c r="L99" i="2" s="1"/>
  <c r="F98" i="2"/>
  <c r="L98" i="2" s="1"/>
  <c r="F97" i="2"/>
  <c r="L97" i="2" s="1"/>
  <c r="F96" i="2"/>
  <c r="L96" i="2" s="1"/>
  <c r="F95" i="2"/>
  <c r="L95" i="2" s="1"/>
  <c r="J91" i="2"/>
  <c r="J90" i="2"/>
  <c r="J89" i="2"/>
  <c r="J88" i="2"/>
  <c r="J87" i="2"/>
  <c r="J86" i="2"/>
  <c r="J85" i="2"/>
  <c r="J84" i="2"/>
  <c r="J83" i="2"/>
  <c r="J82" i="2"/>
  <c r="J81" i="2"/>
  <c r="J80" i="2"/>
  <c r="J79" i="2"/>
  <c r="J78" i="2"/>
  <c r="J77" i="2"/>
  <c r="J76" i="2"/>
  <c r="J75" i="2"/>
  <c r="J74" i="2"/>
  <c r="J73" i="2"/>
  <c r="K69" i="2"/>
  <c r="K68" i="2"/>
  <c r="K67" i="2"/>
  <c r="K66" i="2"/>
  <c r="K65" i="2"/>
  <c r="N61" i="2"/>
  <c r="N60" i="2"/>
  <c r="N59" i="2"/>
  <c r="N58" i="2"/>
  <c r="N57" i="2"/>
  <c r="N56" i="2"/>
  <c r="K52" i="2"/>
  <c r="K51" i="2"/>
  <c r="K50" i="2"/>
  <c r="K49" i="2"/>
  <c r="K48" i="2"/>
  <c r="K47" i="2"/>
  <c r="K46" i="2"/>
  <c r="K45" i="2"/>
  <c r="K44" i="2"/>
  <c r="K43" i="2"/>
  <c r="K42" i="2"/>
  <c r="K41" i="2"/>
  <c r="K37" i="2"/>
  <c r="K36" i="2"/>
  <c r="K35" i="2"/>
  <c r="K34" i="2"/>
  <c r="K33" i="2"/>
  <c r="K32" i="2"/>
  <c r="K31" i="2"/>
  <c r="K30" i="2"/>
  <c r="K29" i="2"/>
  <c r="K28" i="2"/>
  <c r="K27" i="2"/>
  <c r="K26" i="2"/>
  <c r="K25" i="2"/>
  <c r="K24" i="2"/>
  <c r="K23" i="2"/>
  <c r="K22" i="2"/>
  <c r="K21" i="2"/>
  <c r="K20" i="2"/>
  <c r="K19" i="2"/>
  <c r="F2" i="2"/>
  <c r="A102" i="2"/>
  <c r="A77" i="2"/>
  <c r="A19" i="2"/>
  <c r="A68" i="2"/>
  <c r="A80" i="2"/>
  <c r="A73" i="2"/>
  <c r="A37" i="2"/>
  <c r="A36" i="2"/>
  <c r="A76" i="2"/>
  <c r="A70" i="2"/>
  <c r="A69" i="2"/>
  <c r="A59" i="2"/>
  <c r="A93" i="2"/>
  <c r="A24" i="2"/>
  <c r="A61" i="2"/>
  <c r="A57" i="2"/>
  <c r="A32" i="2"/>
  <c r="A33" i="2"/>
  <c r="A40" i="2"/>
  <c r="A63" i="2"/>
  <c r="A56" i="2"/>
  <c r="A75" i="2"/>
  <c r="A92" i="2"/>
  <c r="A49" i="2"/>
  <c r="A85" i="2"/>
  <c r="A41" i="2"/>
  <c r="A88" i="2"/>
  <c r="A39" i="2"/>
  <c r="A60" i="2"/>
  <c r="A23" i="2"/>
  <c r="A29" i="2"/>
  <c r="A31" i="2"/>
  <c r="A97" i="2"/>
  <c r="A46" i="2"/>
  <c r="A27" i="2"/>
  <c r="A83" i="2"/>
  <c r="A67" i="2"/>
  <c r="A104" i="2"/>
  <c r="A55" i="2"/>
  <c r="A78" i="2"/>
  <c r="A79" i="2"/>
  <c r="A48" i="2"/>
  <c r="A91" i="2"/>
  <c r="A52" i="2"/>
  <c r="A90" i="2"/>
  <c r="A47" i="2"/>
  <c r="A98" i="2"/>
  <c r="A44" i="2"/>
  <c r="A30" i="2"/>
  <c r="A72" i="2"/>
  <c r="A74" i="2"/>
  <c r="A54" i="2"/>
  <c r="A84" i="2"/>
  <c r="A82" i="2"/>
  <c r="A26" i="2"/>
  <c r="A96" i="2"/>
  <c r="A28" i="2"/>
  <c r="A62" i="2"/>
  <c r="A58" i="2"/>
  <c r="A20" i="2"/>
  <c r="A86" i="2"/>
  <c r="A22" i="2"/>
  <c r="A99" i="2"/>
  <c r="A103" i="2"/>
  <c r="A100" i="2"/>
  <c r="A35" i="2"/>
  <c r="A25" i="2"/>
  <c r="A89" i="2"/>
  <c r="A87" i="2"/>
  <c r="A34" i="2"/>
  <c r="A42" i="2"/>
  <c r="A94" i="2"/>
  <c r="A38" i="2"/>
  <c r="A64" i="2"/>
  <c r="A101" i="2"/>
  <c r="A71" i="2"/>
  <c r="A66" i="2"/>
  <c r="A65" i="2"/>
  <c r="A95" i="2"/>
  <c r="A45" i="2"/>
  <c r="A53" i="2"/>
  <c r="A43" i="2"/>
  <c r="A50" i="2"/>
  <c r="A51" i="2"/>
  <c r="A81" i="2"/>
  <c r="A21" i="2"/>
  <c r="K36" i="7" l="1"/>
  <c r="L2" i="9"/>
  <c r="F2" i="9"/>
  <c r="K63" i="2"/>
  <c r="L93" i="2"/>
  <c r="H52" i="4"/>
  <c r="Q32" i="6"/>
  <c r="W36" i="7"/>
  <c r="Q52" i="4"/>
  <c r="Z52" i="4"/>
  <c r="M2" i="7"/>
  <c r="J71" i="2"/>
  <c r="W28" i="3"/>
  <c r="K28" i="3"/>
  <c r="F2" i="6"/>
  <c r="W73" i="7"/>
  <c r="K46" i="3"/>
  <c r="F61" i="4"/>
  <c r="S2" i="8"/>
  <c r="J15" i="5"/>
  <c r="D22" i="5"/>
  <c r="J16" i="5"/>
  <c r="L16" i="5" s="1"/>
  <c r="U17" i="4"/>
  <c r="W17" i="4" s="1"/>
  <c r="U15" i="4"/>
  <c r="W15" i="4" s="1"/>
  <c r="D21" i="5"/>
  <c r="F21" i="5" s="1"/>
  <c r="J14" i="5"/>
  <c r="L14" i="5" s="1"/>
  <c r="U16" i="4"/>
  <c r="D64" i="4"/>
  <c r="U12" i="4"/>
  <c r="U21" i="4"/>
  <c r="W21" i="4" s="1"/>
  <c r="O21" i="4"/>
  <c r="Q21" i="4" s="1"/>
  <c r="U20" i="4"/>
  <c r="L16" i="1" s="1"/>
  <c r="D9" i="5"/>
  <c r="F9" i="5" s="1"/>
  <c r="J8" i="5"/>
  <c r="J7" i="5"/>
  <c r="J6" i="5"/>
  <c r="J10" i="5" s="1"/>
  <c r="D8" i="5"/>
  <c r="D7" i="5"/>
  <c r="D6" i="5"/>
  <c r="D17" i="5" s="1"/>
  <c r="D18" i="5" s="1"/>
  <c r="D19" i="5" s="1"/>
  <c r="J9" i="5"/>
  <c r="L9" i="5" s="1"/>
  <c r="P8" i="5"/>
  <c r="R8" i="5" s="1"/>
  <c r="P7" i="5"/>
  <c r="P6" i="5"/>
  <c r="R6" i="5" s="1"/>
  <c r="AB17" i="4"/>
  <c r="AD17" i="4" s="1"/>
  <c r="AB16" i="4"/>
  <c r="AD16" i="4" s="1"/>
  <c r="AB13" i="4"/>
  <c r="AD13" i="4" s="1"/>
  <c r="AB11" i="4"/>
  <c r="AD11" i="4" s="1"/>
  <c r="AB10" i="4"/>
  <c r="AD10" i="4" s="1"/>
  <c r="AB14" i="4"/>
  <c r="AD14" i="4" s="1"/>
  <c r="U10" i="4"/>
  <c r="W10" i="4" s="1"/>
  <c r="K39" i="2"/>
  <c r="N54" i="2"/>
  <c r="G4" i="4"/>
  <c r="O30" i="4"/>
  <c r="Q30" i="4" s="1"/>
  <c r="K17" i="2"/>
  <c r="J8" i="4"/>
  <c r="B1" i="6" a="1"/>
  <c r="B1" i="9"/>
  <c r="B1" i="7" a="1"/>
  <c r="B1" i="8" a="1"/>
  <c r="C1" i="2" a="1"/>
  <c r="L9" i="1" l="1"/>
  <c r="J12" i="5"/>
  <c r="B1" i="7"/>
  <c r="L7" i="1" s="1"/>
  <c r="B1" i="8"/>
  <c r="L8" i="1" s="1"/>
  <c r="B1" i="6"/>
  <c r="L6" i="1" s="1"/>
  <c r="Q8" i="4"/>
  <c r="L8" i="5"/>
  <c r="J11" i="5"/>
  <c r="L15" i="5" s="1"/>
  <c r="W8" i="4"/>
  <c r="C1" i="2"/>
  <c r="L2" i="1" s="1"/>
  <c r="AD8" i="4"/>
  <c r="R7" i="5"/>
  <c r="R2" i="5" s="1"/>
  <c r="D15" i="5"/>
  <c r="D16" i="5"/>
  <c r="F22" i="5" s="1"/>
  <c r="F2" i="5" s="1"/>
  <c r="B1" i="4" a="1"/>
  <c r="L2" i="5" l="1"/>
  <c r="B1" i="4"/>
  <c r="L4" i="1" s="1"/>
  <c r="B1" i="5" a="1"/>
  <c r="B1" i="3" a="1"/>
  <c r="B1" i="3" l="1"/>
  <c r="L3" i="1" s="1"/>
  <c r="B1" i="5"/>
  <c r="L5" i="1" s="1"/>
</calcChain>
</file>

<file path=xl/sharedStrings.xml><?xml version="1.0" encoding="utf-8"?>
<sst xmlns="http://schemas.openxmlformats.org/spreadsheetml/2006/main" count="543" uniqueCount="331">
  <si>
    <t>Instructions</t>
  </si>
  <si>
    <t>Status</t>
  </si>
  <si>
    <t>Datasheets</t>
  </si>
  <si>
    <t>TS Schematics</t>
  </si>
  <si>
    <t>Accumulator</t>
  </si>
  <si>
    <t>Precharge/Discharge</t>
  </si>
  <si>
    <t>Charging</t>
  </si>
  <si>
    <t>Shutdown Circuit</t>
  </si>
  <si>
    <t>Torque Security</t>
  </si>
  <si>
    <t>Other</t>
  </si>
  <si>
    <t>Team Name</t>
  </si>
  <si>
    <t>University</t>
  </si>
  <si>
    <t>Competition Year</t>
  </si>
  <si>
    <t>Max TS Voltage</t>
  </si>
  <si>
    <t>V</t>
  </si>
  <si>
    <t>Accumulator Fuse</t>
  </si>
  <si>
    <t>A</t>
  </si>
  <si>
    <t>Additional Comments</t>
  </si>
  <si>
    <t>Template Revision History</t>
  </si>
  <si>
    <t>Version</t>
  </si>
  <si>
    <t>Date</t>
  </si>
  <si>
    <t>Comment</t>
  </si>
  <si>
    <t>Battery Cell</t>
  </si>
  <si>
    <t>Make</t>
  </si>
  <si>
    <t>Model</t>
  </si>
  <si>
    <t>Nominal Capacity</t>
  </si>
  <si>
    <t>Maximum Voltage</t>
  </si>
  <si>
    <t>Nominal Voltage</t>
  </si>
  <si>
    <t>Minimum Voltage</t>
  </si>
  <si>
    <t>Max output current</t>
  </si>
  <si>
    <t>Max continuous current</t>
  </si>
  <si>
    <t>Max Cell temp</t>
  </si>
  <si>
    <t>C</t>
  </si>
  <si>
    <t>Cell Chemistry</t>
  </si>
  <si>
    <t>Datasheet</t>
  </si>
  <si>
    <t>SDS</t>
  </si>
  <si>
    <t>Conductors</t>
  </si>
  <si>
    <t>Manufacturer</t>
  </si>
  <si>
    <t>Part Number</t>
  </si>
  <si>
    <r>
      <rPr>
        <sz val="11"/>
        <color theme="1"/>
        <rFont val="Verdana"/>
      </rPr>
      <t>Size 
[mm</t>
    </r>
    <r>
      <rPr>
        <vertAlign val="superscript"/>
        <sz val="10"/>
        <color theme="1"/>
        <rFont val="Verdana"/>
      </rPr>
      <t>2</t>
    </r>
    <r>
      <rPr>
        <sz val="11"/>
        <color theme="1"/>
        <rFont val="Verdana"/>
      </rPr>
      <t>]</t>
    </r>
  </si>
  <si>
    <t>Voltage [V]</t>
  </si>
  <si>
    <t>Ampacity
[A]</t>
  </si>
  <si>
    <t>Max Temp [C]</t>
  </si>
  <si>
    <t>Location Used</t>
  </si>
  <si>
    <t>Rules References</t>
  </si>
  <si>
    <t>Fuses</t>
  </si>
  <si>
    <t>Voltage 
[V]</t>
  </si>
  <si>
    <t>AC/DC</t>
  </si>
  <si>
    <t>Current 
[A]</t>
  </si>
  <si>
    <t>Interrupt 
[A]</t>
  </si>
  <si>
    <t>Resistors</t>
  </si>
  <si>
    <r>
      <rPr>
        <sz val="11"/>
        <color theme="1"/>
        <rFont val="Verdana"/>
      </rPr>
      <t>Resistance 
[</t>
    </r>
    <r>
      <rPr>
        <sz val="11"/>
        <color theme="1"/>
        <rFont val="Calibri"/>
      </rPr>
      <t>Ω</t>
    </r>
    <r>
      <rPr>
        <sz val="11"/>
        <color theme="1"/>
        <rFont val="Verdana"/>
      </rPr>
      <t>]</t>
    </r>
  </si>
  <si>
    <t>Power 
[W]</t>
  </si>
  <si>
    <t>Power for 15 sec [W]</t>
  </si>
  <si>
    <t>Heatsink [°C/W]
(Enter "None" if no heatsink)</t>
  </si>
  <si>
    <t>Contactors/Relays</t>
  </si>
  <si>
    <t>Voltage
[V]</t>
  </si>
  <si>
    <t>Continuous Current 
[A]</t>
  </si>
  <si>
    <t>Max Interrupt Current
 [A]</t>
  </si>
  <si>
    <t>Normal State</t>
  </si>
  <si>
    <t>Connectors</t>
  </si>
  <si>
    <r>
      <rPr>
        <sz val="11"/>
        <color theme="1"/>
        <rFont val="Verdana"/>
      </rPr>
      <t>Wire Size 
[mm</t>
    </r>
    <r>
      <rPr>
        <vertAlign val="superscript"/>
        <sz val="11"/>
        <color theme="1"/>
        <rFont val="Verdana"/>
      </rPr>
      <t>2</t>
    </r>
    <r>
      <rPr>
        <sz val="11"/>
        <color theme="1"/>
        <rFont val="Verdana"/>
      </rPr>
      <t>]</t>
    </r>
  </si>
  <si>
    <t>Insulating Materials</t>
  </si>
  <si>
    <t>Thickness
[mm]</t>
  </si>
  <si>
    <t>Dielectric strength 
[V/mm]</t>
  </si>
  <si>
    <t>Voltage Rating 
[V]</t>
  </si>
  <si>
    <t>Flammability Rating</t>
  </si>
  <si>
    <t>Tractive System Schematic</t>
  </si>
  <si>
    <t>Accumulator TS Schematic</t>
  </si>
  <si>
    <t>Vehicle Tractive System Schematic Shows</t>
  </si>
  <si>
    <t>Accumulator TS Schematic Shows</t>
  </si>
  <si>
    <t>Shows details of all TS circuits outside of accumulator</t>
  </si>
  <si>
    <t>Details of all TS circuits within accumulator</t>
  </si>
  <si>
    <t>Accumulator is shown as a single element (without internal details)</t>
  </si>
  <si>
    <t>All wire gauges labeled</t>
  </si>
  <si>
    <t>All fuses labeled with ampacity</t>
  </si>
  <si>
    <t>All wires &gt; 150mm have a fuse within the first 150mm from the source</t>
  </si>
  <si>
    <t>Fuse locations represent physical location</t>
  </si>
  <si>
    <t>Connectors labeled with Make/Model</t>
  </si>
  <si>
    <t>Enclosures shown</t>
  </si>
  <si>
    <t>Standard schematic symbols used</t>
  </si>
  <si>
    <t>All text is readable (zooming is allowed)</t>
  </si>
  <si>
    <t>AIRs</t>
  </si>
  <si>
    <t>Maintenance plugs</t>
  </si>
  <si>
    <t>TSMPs</t>
  </si>
  <si>
    <t>Cells (details of all intercell connections may be abstracted)</t>
  </si>
  <si>
    <t>Motor Controller</t>
  </si>
  <si>
    <t>Accumulator Indicator</t>
  </si>
  <si>
    <t>Motor</t>
  </si>
  <si>
    <t>TSMPs not fused</t>
  </si>
  <si>
    <t>Must be shown on at least one schematic</t>
  </si>
  <si>
    <t>IMD</t>
  </si>
  <si>
    <t>HVD</t>
  </si>
  <si>
    <t>Precharge</t>
  </si>
  <si>
    <t>Discharge</t>
  </si>
  <si>
    <t>Energy Meter</t>
  </si>
  <si>
    <t>Discharge is not fused</t>
  </si>
  <si>
    <t>Segment-to-Segment Connection</t>
  </si>
  <si>
    <t>Maximum TS Voltage</t>
  </si>
  <si>
    <t>Nominal TS Voltage</t>
  </si>
  <si>
    <t>Total Cells</t>
  </si>
  <si>
    <t>Segment Data</t>
  </si>
  <si>
    <t>BMS</t>
  </si>
  <si>
    <t>Maintenance Plugs</t>
  </si>
  <si>
    <t>Cell Connection Order</t>
  </si>
  <si>
    <t>BMS Type</t>
  </si>
  <si>
    <t>Connector</t>
  </si>
  <si>
    <t>Between cells and accum. container</t>
  </si>
  <si>
    <t>Segment</t>
  </si>
  <si>
    <t>Parallel cells</t>
  </si>
  <si>
    <t>Series cells</t>
  </si>
  <si>
    <t>Temp Sensors</t>
  </si>
  <si>
    <t>Accumulator Number</t>
  </si>
  <si>
    <t>Max Voltage [V]</t>
  </si>
  <si>
    <t>Segment Energy [MJ]</t>
  </si>
  <si>
    <t>BMS Source</t>
  </si>
  <si>
    <t>Ampacity</t>
  </si>
  <si>
    <t>Voltage Rating</t>
  </si>
  <si>
    <t>Segment Fuse</t>
  </si>
  <si>
    <t>Temperature Rating</t>
  </si>
  <si>
    <t>Galvanic Isolation TS to GLV</t>
  </si>
  <si>
    <t>Segment Fuse Ampacity</t>
  </si>
  <si>
    <t>On top of cells</t>
  </si>
  <si>
    <t>Galvanic Isolation between segments</t>
  </si>
  <si>
    <t>AIR</t>
  </si>
  <si>
    <t>Galvanic Isolation device</t>
  </si>
  <si>
    <t>Make/Model</t>
  </si>
  <si>
    <t>Gavlanic Isolation device datasheet</t>
  </si>
  <si>
    <t>Contact Voltage Rating</t>
  </si>
  <si>
    <t xml:space="preserve"> Separating AIR and Fuse from cells</t>
  </si>
  <si>
    <t>Voltage Sense Leads</t>
  </si>
  <si>
    <t>Max switching current</t>
  </si>
  <si>
    <t>Max Sense Lead Length</t>
  </si>
  <si>
    <t>cm</t>
  </si>
  <si>
    <t>Sense Lead Overcurrent Protection Device</t>
  </si>
  <si>
    <t>Main Fuse</t>
  </si>
  <si>
    <t>Overcurrent Location</t>
  </si>
  <si>
    <t>Overcurrent Other Location</t>
  </si>
  <si>
    <t>Main fuse ampacity</t>
  </si>
  <si>
    <t>Overcurrent Voltage Rating</t>
  </si>
  <si>
    <t>Main fuse voltage</t>
  </si>
  <si>
    <t>Temperature Sensors</t>
  </si>
  <si>
    <t>Temp Sensor Location</t>
  </si>
  <si>
    <t>Distance to cell terminal</t>
  </si>
  <si>
    <t>mm</t>
  </si>
  <si>
    <t>Cells sensed per sensor</t>
  </si>
  <si>
    <t>cells</t>
  </si>
  <si>
    <t>Thermal Contact material used</t>
  </si>
  <si>
    <t>Thermal contact material datasheet</t>
  </si>
  <si>
    <t>Thermal contact material conductivity</t>
  </si>
  <si>
    <r>
      <rPr>
        <sz val="11"/>
        <color theme="1"/>
        <rFont val="Verdana"/>
      </rPr>
      <t>W/(m</t>
    </r>
    <r>
      <rPr>
        <sz val="11"/>
        <color theme="1"/>
        <rFont val="Calibri"/>
      </rPr>
      <t>∙</t>
    </r>
    <r>
      <rPr>
        <sz val="11"/>
        <color theme="1"/>
        <rFont val="Verdana"/>
      </rPr>
      <t>K)</t>
    </r>
  </si>
  <si>
    <t>Thermal contact material thickness</t>
  </si>
  <si>
    <t>Percent of cells sensed</t>
  </si>
  <si>
    <t>%</t>
  </si>
  <si>
    <t>Picture of Maintenance Plugs</t>
  </si>
  <si>
    <t>Picture of Cell Connections</t>
  </si>
  <si>
    <t>Picture of Temperature Sensor Location</t>
  </si>
  <si>
    <t>Picture of Fuse and AIR Separation from Cells</t>
  </si>
  <si>
    <t>Picture of Segment Insulation between Cell Terminals and Sides of Accumulator Container</t>
  </si>
  <si>
    <t>Picture of Insulation on Top of Segment</t>
  </si>
  <si>
    <t>Maintenance Plug(s) Picture Shows</t>
  </si>
  <si>
    <t>Cell Connections Picture Shows</t>
  </si>
  <si>
    <t>Temperature Sensor Picture Shows</t>
  </si>
  <si>
    <t>Fuse and AIR Separation Picture Shows</t>
  </si>
  <si>
    <t>Segment Insulation Picture Shows</t>
  </si>
  <si>
    <t>Unique Configuration of plugs</t>
  </si>
  <si>
    <t>Bolted connection have positive locking</t>
  </si>
  <si>
    <t>Temp sensor in direct contact with terminal or busbar</t>
  </si>
  <si>
    <t>Fuse and AIR are separated from cells</t>
  </si>
  <si>
    <t>Insulation between cells and accumulator container</t>
  </si>
  <si>
    <t>Insulation on top of cells (air not acceptable)</t>
  </si>
  <si>
    <t>Non-conductive on un-necessary surface</t>
  </si>
  <si>
    <t>location of parallel cell overcurrent for parallel cells</t>
  </si>
  <si>
    <t>Distance from sensor to cell negative terminal</t>
  </si>
  <si>
    <t>Positive Locking</t>
  </si>
  <si>
    <t>Parallel Cell Fusing</t>
  </si>
  <si>
    <t>Rules Referenes</t>
  </si>
  <si>
    <t>Source</t>
  </si>
  <si>
    <t>Continuous Current</t>
  </si>
  <si>
    <t>TSMP</t>
  </si>
  <si>
    <t>Resistor</t>
  </si>
  <si>
    <t># parallel</t>
  </si>
  <si>
    <t># series</t>
  </si>
  <si>
    <t>Resistance</t>
  </si>
  <si>
    <t>Ohms</t>
  </si>
  <si>
    <t>Cont power</t>
  </si>
  <si>
    <t>W</t>
  </si>
  <si>
    <t>power @15 sec</t>
  </si>
  <si>
    <t>Voltage</t>
  </si>
  <si>
    <t>Bus Capacitance</t>
  </si>
  <si>
    <t>mF</t>
  </si>
  <si>
    <t>Peak power</t>
  </si>
  <si>
    <t>End of precharge</t>
  </si>
  <si>
    <t>Peak current</t>
  </si>
  <si>
    <t>time</t>
  </si>
  <si>
    <t>sec</t>
  </si>
  <si>
    <t>Discharge time (to 60V)</t>
  </si>
  <si>
    <t>s</t>
  </si>
  <si>
    <t>delta V</t>
  </si>
  <si>
    <t>Relay</t>
  </si>
  <si>
    <t>ending ratio</t>
  </si>
  <si>
    <t>Relay voltage rating</t>
  </si>
  <si>
    <t>Relay current rating</t>
  </si>
  <si>
    <t>time to 90%</t>
  </si>
  <si>
    <t>Precharge Res Energy to 90%</t>
  </si>
  <si>
    <t>J</t>
  </si>
  <si>
    <t>Average Power</t>
  </si>
  <si>
    <t>Charger</t>
  </si>
  <si>
    <t>Input Voltage</t>
  </si>
  <si>
    <t>Input Current</t>
  </si>
  <si>
    <t>Output Voltage</t>
  </si>
  <si>
    <t>Output Current</t>
  </si>
  <si>
    <t>Power</t>
  </si>
  <si>
    <t>kW</t>
  </si>
  <si>
    <t>Input to Output isolation</t>
  </si>
  <si>
    <t>Charging Tractive System Schematic</t>
  </si>
  <si>
    <t>Charging Shutdown Circuit</t>
  </si>
  <si>
    <t>Charging Tractive System Schematic Shows</t>
  </si>
  <si>
    <t>Fuse</t>
  </si>
  <si>
    <t>IMD Control and Powerstage</t>
  </si>
  <si>
    <t>AMS</t>
  </si>
  <si>
    <t>Wire Gauge</t>
  </si>
  <si>
    <t>Charger Shutdown Button</t>
  </si>
  <si>
    <t>Charge Connector Interlock</t>
  </si>
  <si>
    <t>Charge Control (CAN, Enable, etc.)</t>
  </si>
  <si>
    <t>BSPD</t>
  </si>
  <si>
    <t>Rules Reference</t>
  </si>
  <si>
    <t>Current Sensor Make/Model</t>
  </si>
  <si>
    <t>Setpoint</t>
  </si>
  <si>
    <r>
      <rPr>
        <sz val="11"/>
        <color theme="1"/>
        <rFont val="Verdana"/>
      </rPr>
      <t>k</t>
    </r>
    <r>
      <rPr>
        <sz val="11"/>
        <color theme="1"/>
        <rFont val="Calibri"/>
      </rPr>
      <t>Ω</t>
    </r>
  </si>
  <si>
    <t>Current Sensor Datasheet</t>
  </si>
  <si>
    <t>Trip Current</t>
  </si>
  <si>
    <t>Sensor Output @ Trip Current</t>
  </si>
  <si>
    <t>Accuracy @ Trip Current</t>
  </si>
  <si>
    <t>Shutdown Circuit Schematic</t>
  </si>
  <si>
    <t>BSPD System Schematic</t>
  </si>
  <si>
    <t>Shutdown Circuit Schematic Shows</t>
  </si>
  <si>
    <t>BSPD System Schematic Shows</t>
  </si>
  <si>
    <t>BSPD Current Sensor input open/short circuit protection</t>
  </si>
  <si>
    <t>TSMS</t>
  </si>
  <si>
    <t>BSPD Brake Position input open/short circuit protection</t>
  </si>
  <si>
    <t>2 Side Shutdown Buttons</t>
  </si>
  <si>
    <t>Shutdown circuit powerstage</t>
  </si>
  <si>
    <t>1 Cockpit Shutdown Button</t>
  </si>
  <si>
    <t>Brake Over Travel Switch (BOTS)</t>
  </si>
  <si>
    <t>Inertia Switch</t>
  </si>
  <si>
    <t>HVD Interlock</t>
  </si>
  <si>
    <t>TSAL Schematic</t>
  </si>
  <si>
    <t>IMD, AMS, BSPD have independent power stages</t>
  </si>
  <si>
    <t>Outboard Wheel Motor Interlocks</t>
  </si>
  <si>
    <t>GLV Battery</t>
  </si>
  <si>
    <t>GLV Fuse</t>
  </si>
  <si>
    <t>Precharge Contactor coil</t>
  </si>
  <si>
    <t>Positive AIR coil</t>
  </si>
  <si>
    <t>Negative AIR coil</t>
  </si>
  <si>
    <t>Discharge Contactor coil</t>
  </si>
  <si>
    <t>TSMS is last switch</t>
  </si>
  <si>
    <t>Uses proper electrical schematic symbols</t>
  </si>
  <si>
    <t>Labels/text are readable (zooming in is acceptable)</t>
  </si>
  <si>
    <t>Interlocks on TS connectors outside of an enclosure</t>
  </si>
  <si>
    <t>TSAL Schematic Shows</t>
  </si>
  <si>
    <t>TSAL controlled by &gt;60V present in TS</t>
  </si>
  <si>
    <t>TSAL powered by GLV</t>
  </si>
  <si>
    <t>TSAL flashes red when HV present and solid green when not</t>
  </si>
  <si>
    <t>APPS Sensor Transfer function</t>
  </si>
  <si>
    <t>Torque Control Path Security Checks</t>
  </si>
  <si>
    <t>Position</t>
  </si>
  <si>
    <t>APPS1 Output [V]</t>
  </si>
  <si>
    <t>APPS2 Output [V]</t>
  </si>
  <si>
    <t>Source Device</t>
  </si>
  <si>
    <t>Destination Device</t>
  </si>
  <si>
    <t>Communication</t>
  </si>
  <si>
    <t>Redundant</t>
  </si>
  <si>
    <t>Out Of Range</t>
  </si>
  <si>
    <t>Correlation</t>
  </si>
  <si>
    <t>Checksum</t>
  </si>
  <si>
    <t>Timeout</t>
  </si>
  <si>
    <t>APPS</t>
  </si>
  <si>
    <t>Galvanic Isolation between TS and control</t>
  </si>
  <si>
    <t>Energy Meter Download Picture Shows</t>
  </si>
  <si>
    <t>Energy Meter Download Connector</t>
  </si>
  <si>
    <t>Picture of Energy Meter download connector on car to prove compliance with EV 4.6.2</t>
  </si>
  <si>
    <t>T 11.8.6</t>
  </si>
  <si>
    <t>EV 6.3</t>
  </si>
  <si>
    <t>T 11.6</t>
  </si>
  <si>
    <t>T 11.3</t>
  </si>
  <si>
    <t>LVMS</t>
  </si>
  <si>
    <t>EV 6.2</t>
  </si>
  <si>
    <t>T 11.4</t>
  </si>
  <si>
    <t>T 6.2</t>
  </si>
  <si>
    <t>T 11.5</t>
  </si>
  <si>
    <t>EV 5.8</t>
  </si>
  <si>
    <t>EV 4.8.5</t>
  </si>
  <si>
    <t>EV 6.1.9</t>
  </si>
  <si>
    <t>EV 4.4.3</t>
  </si>
  <si>
    <t>EV 6.1.1</t>
  </si>
  <si>
    <t>EV 6.1.4</t>
  </si>
  <si>
    <t>EV 4.5.10</t>
  </si>
  <si>
    <t>EV 6</t>
  </si>
  <si>
    <t>EV 4.10</t>
  </si>
  <si>
    <t>EV 7.2.3</t>
  </si>
  <si>
    <t>EV 7.1.9</t>
  </si>
  <si>
    <t>EV 7.1.7</t>
  </si>
  <si>
    <t>Charging Shutdown Circuit Shows</t>
  </si>
  <si>
    <t>EV 7.2</t>
  </si>
  <si>
    <t>-All cells for input have an yellow background.
-Cells, sections and worksheets have an overall status.  The status cells have a blue background.
-For sections which require an image or schematic, The image should be pasted and located over the specified area.  Images should be pasted at a high resolution and then resized.  This allows the reader to zoom into the image if more resolution is required.
-Where datasheets are requested, a hyperlink to the datasheet from the manufacturer must be provided.
-Additional Comments sections are provided throughout for documentation of things which the team feels are not adequately documented in the provided fields.  These are optional and do not need to be completed.</t>
  </si>
  <si>
    <t>Ah</t>
  </si>
  <si>
    <t>EV 4.1.2
EV 5.4.7
EV 4.5
EV 3.2</t>
  </si>
  <si>
    <t>EV 4.1.2
EV 3.2</t>
  </si>
  <si>
    <t>EV 4.1.2
EV 5.7
EV 4.7</t>
  </si>
  <si>
    <t>EV 4.1.2
EV 5.6
EV 5.7</t>
  </si>
  <si>
    <t>EV 4.1.2
EV 4.5</t>
  </si>
  <si>
    <t>EV 4.1.2
EV 5.4.6
EV 5.5.12
EV 4.5
EV 4.3.4</t>
  </si>
  <si>
    <t>EV 4.7</t>
  </si>
  <si>
    <t>EV 5.6</t>
  </si>
  <si>
    <t>EV 5.4.4</t>
  </si>
  <si>
    <t>Parallel</t>
  </si>
  <si>
    <t>EV 3.2.2</t>
  </si>
  <si>
    <t>EV 5.4.4
EV 5.4.5</t>
  </si>
  <si>
    <t>EV 5.4</t>
  </si>
  <si>
    <t>EV 5.8.4</t>
  </si>
  <si>
    <t>EV 5.1.12</t>
  </si>
  <si>
    <t>EV 5.5.8</t>
  </si>
  <si>
    <t>EV 4.7.6</t>
  </si>
  <si>
    <t>EV 5.7</t>
  </si>
  <si>
    <t>EV 4.9</t>
  </si>
  <si>
    <t>EV 4.8</t>
  </si>
  <si>
    <t>EV.4.2.3; EV.6.1.3
EV 4.6</t>
  </si>
  <si>
    <t>EV 4.9.3</t>
  </si>
  <si>
    <t>Precharge is recommended to be not fused</t>
  </si>
  <si>
    <t>Initial release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</si>
</sst>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m/d/yy"/>
    <numFmt numFmtId="166" formatCode="0.0"/>
  </numFmts>
  <fonts count="21" x14ac:knownFonts="1">
    <font>
      <sz val="11"/>
      <color theme="1"/>
      <name val="Verdana"/>
      <scheme val="minor"/>
    </font>
    <font>
      <sz val="11"/>
      <color theme="1"/>
      <name val="Verdana"/>
      <family val="2"/>
      <scheme val="minor"/>
    </font>
    <font>
      <b/>
      <sz val="11"/>
      <color theme="1"/>
      <name val="Verdana"/>
    </font>
    <font>
      <sz val="11"/>
      <name val="Verdana"/>
    </font>
    <font>
      <sz val="11"/>
      <color theme="1"/>
      <name val="Verdana"/>
    </font>
    <font>
      <sz val="11"/>
      <color rgb="FF3F3F76"/>
      <name val="Verdana"/>
    </font>
    <font>
      <b/>
      <sz val="11"/>
      <color rgb="FF3F3F3F"/>
      <name val="Verdana"/>
    </font>
    <font>
      <sz val="11"/>
      <color theme="1"/>
      <name val="Verdana"/>
      <scheme val="minor"/>
    </font>
    <font>
      <u/>
      <sz val="11"/>
      <color theme="10"/>
      <name val="Verdana"/>
    </font>
    <font>
      <sz val="11"/>
      <color rgb="FF000000"/>
      <name val="Verdana"/>
    </font>
    <font>
      <sz val="9"/>
      <color theme="1"/>
      <name val="Verdana"/>
    </font>
    <font>
      <b/>
      <sz val="11"/>
      <color rgb="FFFA7D00"/>
      <name val="Verdana"/>
    </font>
    <font>
      <sz val="10"/>
      <color theme="1"/>
      <name val="Verdana"/>
    </font>
    <font>
      <vertAlign val="superscript"/>
      <sz val="10"/>
      <color theme="1"/>
      <name val="Verdana"/>
    </font>
    <font>
      <sz val="11"/>
      <color theme="1"/>
      <name val="Calibri"/>
    </font>
    <font>
      <vertAlign val="superscript"/>
      <sz val="11"/>
      <color theme="1"/>
      <name val="Verdana"/>
    </font>
    <font>
      <sz val="11"/>
      <color theme="1"/>
      <name val="Verdana"/>
      <family val="2"/>
    </font>
    <font>
      <b/>
      <sz val="11"/>
      <color theme="0"/>
      <name val="Verdana"/>
      <family val="2"/>
    </font>
    <font>
      <sz val="11"/>
      <color theme="0"/>
      <name val="Verdana"/>
      <family val="2"/>
    </font>
    <font>
      <sz val="11"/>
      <name val="Verdana"/>
      <family val="2"/>
    </font>
    <font>
      <sz val="11"/>
      <color rgb="FF3F3F76"/>
      <name val="Verdana"/>
      <family val="2"/>
    </font>
  </fonts>
  <fills count="17">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66CCFF"/>
        <bgColor rgb="FF66CCFF"/>
      </patternFill>
    </fill>
    <fill>
      <patternFill patternType="solid">
        <fgColor rgb="FFFFCC99"/>
        <bgColor rgb="FFFFCC99"/>
      </patternFill>
    </fill>
    <fill>
      <patternFill patternType="solid">
        <fgColor rgb="FFF2F2F2"/>
        <bgColor rgb="FFF2F2F2"/>
      </patternFill>
    </fill>
    <fill>
      <patternFill patternType="solid">
        <fgColor rgb="FF002060"/>
        <bgColor rgb="FFA2DB99"/>
      </patternFill>
    </fill>
    <fill>
      <patternFill patternType="solid">
        <fgColor rgb="FF002060"/>
        <bgColor indexed="64"/>
      </patternFill>
    </fill>
    <fill>
      <patternFill patternType="solid">
        <fgColor theme="9"/>
        <bgColor rgb="FFFFD966"/>
      </patternFill>
    </fill>
    <fill>
      <patternFill patternType="solid">
        <fgColor theme="9"/>
        <bgColor indexed="64"/>
      </patternFill>
    </fill>
    <fill>
      <patternFill patternType="solid">
        <fgColor theme="8"/>
        <bgColor rgb="FFFFCC99"/>
      </patternFill>
    </fill>
    <fill>
      <patternFill patternType="solid">
        <fgColor theme="8"/>
        <bgColor indexed="64"/>
      </patternFill>
    </fill>
    <fill>
      <patternFill patternType="solid">
        <fgColor rgb="FFCCCCCC"/>
        <bgColor rgb="FFFFD966"/>
      </patternFill>
    </fill>
    <fill>
      <patternFill patternType="solid">
        <fgColor rgb="FFCCCCCC"/>
        <bgColor indexed="64"/>
      </patternFill>
    </fill>
    <fill>
      <patternFill patternType="solid">
        <fgColor rgb="FFFFF173"/>
        <bgColor rgb="FFFFCC99"/>
      </patternFill>
    </fill>
    <fill>
      <patternFill patternType="solid">
        <fgColor rgb="FFFFF173"/>
        <bgColor indexed="64"/>
      </patternFill>
    </fill>
  </fills>
  <borders count="67">
    <border>
      <left/>
      <right/>
      <top/>
      <bottom/>
      <diagonal/>
    </border>
    <border>
      <left/>
      <right/>
      <top/>
      <bottom/>
      <diagonal/>
    </border>
    <border>
      <left/>
      <right/>
      <top/>
      <bottom/>
      <diagonal/>
    </border>
    <border>
      <left/>
      <right/>
      <top/>
      <bottom/>
      <diagonal/>
    </border>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right/>
      <top/>
      <bottom style="thin">
        <color rgb="FF7F7F7F"/>
      </bottom>
      <diagonal/>
    </border>
    <border>
      <left/>
      <right/>
      <top/>
      <bottom style="thin">
        <color rgb="FF7F7F7F"/>
      </bottom>
      <diagonal/>
    </border>
    <border>
      <left/>
      <right/>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diagonal/>
    </border>
    <border>
      <left/>
      <right style="thin">
        <color rgb="FF7F7F7F"/>
      </right>
      <top style="thin">
        <color rgb="FF7F7F7F"/>
      </top>
      <bottom/>
      <diagonal/>
    </border>
    <border>
      <left/>
      <right/>
      <top style="thin">
        <color rgb="FF7F7F7F"/>
      </top>
      <bottom/>
      <diagonal/>
    </border>
    <border>
      <left/>
      <right/>
      <top style="thin">
        <color rgb="FF7F7F7F"/>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thin">
        <color rgb="FF7F7F7F"/>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top/>
      <bottom/>
      <diagonal/>
    </border>
    <border>
      <left/>
      <right/>
      <top style="thin">
        <color rgb="FFA6A6A6"/>
      </top>
      <bottom/>
      <diagonal/>
    </border>
    <border>
      <left/>
      <right/>
      <top/>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A6A6A6"/>
      </left>
      <right style="thin">
        <color rgb="FFA6A6A6"/>
      </right>
      <top style="thin">
        <color rgb="FFA6A6A6"/>
      </top>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A6A6A6"/>
      </left>
      <right/>
      <top style="thin">
        <color rgb="FFA6A6A6"/>
      </top>
      <bottom/>
      <diagonal/>
    </border>
    <border>
      <left/>
      <right style="thin">
        <color rgb="FF7F7F7F"/>
      </right>
      <top style="thin">
        <color rgb="FFA6A6A6"/>
      </top>
      <bottom/>
      <diagonal/>
    </border>
    <border>
      <left style="thin">
        <color rgb="FFA6A6A6"/>
      </left>
      <right/>
      <top/>
      <bottom/>
      <diagonal/>
    </border>
    <border>
      <left style="thin">
        <color rgb="FF7F7F7F"/>
      </left>
      <right style="thin">
        <color rgb="FF7F7F7F"/>
      </right>
      <top/>
      <bottom style="thin">
        <color rgb="FF7F7F7F"/>
      </bottom>
      <diagonal/>
    </border>
    <border>
      <left style="thin">
        <color rgb="FFA6A6A6"/>
      </left>
      <right/>
      <top/>
      <bottom style="thin">
        <color rgb="FFA6A6A6"/>
      </bottom>
      <diagonal/>
    </border>
    <border>
      <left/>
      <right/>
      <top/>
      <bottom style="thin">
        <color rgb="FFA6A6A6"/>
      </bottom>
      <diagonal/>
    </border>
    <border>
      <left/>
      <right style="thin">
        <color rgb="FF7F7F7F"/>
      </right>
      <top/>
      <bottom style="thin">
        <color rgb="FFA6A6A6"/>
      </bottom>
      <diagonal/>
    </border>
    <border>
      <left style="thin">
        <color rgb="FFA6A6A6"/>
      </left>
      <right/>
      <top style="thin">
        <color rgb="FFA6A6A6"/>
      </top>
      <bottom/>
      <diagonal/>
    </border>
    <border>
      <left/>
      <right style="thin">
        <color rgb="FFA6A6A6"/>
      </right>
      <top style="thin">
        <color rgb="FFA6A6A6"/>
      </top>
      <bottom/>
      <diagonal/>
    </border>
    <border>
      <left/>
      <right style="thin">
        <color rgb="FFA6A6A6"/>
      </right>
      <top style="thin">
        <color rgb="FFA6A6A6"/>
      </top>
      <bottom style="thin">
        <color rgb="FFA6A6A6"/>
      </bottom>
      <diagonal/>
    </border>
    <border>
      <left/>
      <right/>
      <top style="thin">
        <color rgb="FFA6A6A6"/>
      </top>
      <bottom style="thin">
        <color rgb="FFA6A6A6"/>
      </bottom>
      <diagonal/>
    </border>
    <border>
      <left style="thin">
        <color rgb="FF7F7F7F"/>
      </left>
      <right/>
      <top/>
      <bottom style="thin">
        <color rgb="FF7F7F7F"/>
      </bottom>
      <diagonal/>
    </border>
    <border>
      <left/>
      <right style="thin">
        <color rgb="FF7F7F7F"/>
      </right>
      <top/>
      <bottom style="thin">
        <color rgb="FF7F7F7F"/>
      </bottom>
      <diagonal/>
    </border>
    <border>
      <left style="thin">
        <color rgb="FF7F7F7F"/>
      </left>
      <right/>
      <top/>
      <bottom/>
      <diagonal/>
    </border>
    <border>
      <left/>
      <right/>
      <top/>
      <bottom/>
      <diagonal/>
    </border>
    <border>
      <left/>
      <right/>
      <top/>
      <bottom/>
      <diagonal/>
    </border>
    <border>
      <left style="thin">
        <color rgb="FF7F7F7F"/>
      </left>
      <right/>
      <top/>
      <bottom/>
      <diagonal/>
    </border>
    <border>
      <left/>
      <right/>
      <top style="thin">
        <color rgb="FF7F7F7F"/>
      </top>
      <bottom/>
      <diagonal/>
    </border>
    <border>
      <left/>
      <right/>
      <top/>
      <bottom style="thin">
        <color rgb="FF000000"/>
      </bottom>
      <diagonal/>
    </border>
  </borders>
  <cellStyleXfs count="1">
    <xf numFmtId="0" fontId="0" fillId="0" borderId="0"/>
  </cellStyleXfs>
  <cellXfs count="170">
    <xf numFmtId="0" fontId="0" fillId="0" borderId="0" xfId="0"/>
    <xf numFmtId="0" fontId="4" fillId="2" borderId="4" xfId="0" applyFont="1" applyFill="1" applyBorder="1"/>
    <xf numFmtId="0" fontId="4" fillId="4" borderId="4" xfId="0" applyFont="1" applyFill="1" applyBorder="1" applyAlignment="1">
      <alignment horizontal="center"/>
    </xf>
    <xf numFmtId="0" fontId="4" fillId="0" borderId="0" xfId="0" applyFont="1" applyAlignment="1">
      <alignment horizontal="right"/>
    </xf>
    <xf numFmtId="0" fontId="6" fillId="6" borderId="11" xfId="0" applyFont="1" applyFill="1" applyBorder="1"/>
    <xf numFmtId="0" fontId="2" fillId="0" borderId="23" xfId="0" applyFont="1" applyBorder="1" applyAlignment="1">
      <alignment horizontal="center"/>
    </xf>
    <xf numFmtId="0" fontId="4" fillId="0" borderId="23" xfId="0" applyFont="1" applyBorder="1" applyAlignment="1">
      <alignment horizontal="right"/>
    </xf>
    <xf numFmtId="164" fontId="4" fillId="0" borderId="23" xfId="0" applyNumberFormat="1" applyFont="1" applyBorder="1" applyAlignment="1">
      <alignment horizontal="center"/>
    </xf>
    <xf numFmtId="165" fontId="4" fillId="0" borderId="23" xfId="0" applyNumberFormat="1" applyFont="1" applyBorder="1"/>
    <xf numFmtId="0" fontId="4" fillId="0" borderId="23" xfId="0" quotePrefix="1" applyFont="1" applyBorder="1" applyAlignment="1">
      <alignment horizontal="right"/>
    </xf>
    <xf numFmtId="0" fontId="7" fillId="0" borderId="0" xfId="0" applyFont="1"/>
    <xf numFmtId="0" fontId="8" fillId="2" borderId="4" xfId="0" applyFont="1" applyFill="1" applyBorder="1"/>
    <xf numFmtId="0" fontId="4" fillId="0" borderId="0" xfId="0" applyFont="1" applyAlignment="1">
      <alignment horizontal="center" wrapText="1"/>
    </xf>
    <xf numFmtId="0" fontId="4" fillId="0" borderId="0" xfId="0" applyFont="1" applyAlignment="1">
      <alignment horizontal="center"/>
    </xf>
    <xf numFmtId="0" fontId="4" fillId="2" borderId="4" xfId="0" applyFont="1" applyFill="1" applyBorder="1" applyAlignment="1">
      <alignment horizontal="left"/>
    </xf>
    <xf numFmtId="0" fontId="10" fillId="0" borderId="0" xfId="0" applyFont="1" applyAlignment="1">
      <alignment horizontal="center" wrapText="1"/>
    </xf>
    <xf numFmtId="0" fontId="11" fillId="6" borderId="27" xfId="0" applyFont="1" applyFill="1" applyBorder="1"/>
    <xf numFmtId="0" fontId="4" fillId="0" borderId="0" xfId="0" applyFont="1" applyAlignment="1">
      <alignment horizontal="left"/>
    </xf>
    <xf numFmtId="0" fontId="4" fillId="2" borderId="4" xfId="0" applyFont="1" applyFill="1" applyBorder="1" applyAlignment="1">
      <alignment horizontal="left" vertical="top"/>
    </xf>
    <xf numFmtId="2" fontId="11" fillId="6" borderId="27" xfId="0" applyNumberFormat="1" applyFont="1" applyFill="1" applyBorder="1"/>
    <xf numFmtId="166" fontId="11" fillId="6" borderId="27" xfId="0" applyNumberFormat="1" applyFont="1" applyFill="1" applyBorder="1"/>
    <xf numFmtId="0" fontId="4" fillId="4" borderId="65" xfId="0" applyFont="1" applyFill="1" applyBorder="1" applyAlignment="1">
      <alignment horizontal="center" vertical="center"/>
    </xf>
    <xf numFmtId="9" fontId="4" fillId="0" borderId="0" xfId="0" applyNumberFormat="1" applyFont="1"/>
    <xf numFmtId="0" fontId="2" fillId="2" borderId="4" xfId="0" applyFont="1" applyFill="1" applyBorder="1"/>
    <xf numFmtId="0" fontId="2" fillId="7" borderId="4" xfId="0" applyFont="1" applyFill="1" applyBorder="1" applyAlignment="1">
      <alignment horizontal="center"/>
    </xf>
    <xf numFmtId="0" fontId="17" fillId="7" borderId="4" xfId="0" applyFont="1" applyFill="1" applyBorder="1" applyAlignment="1">
      <alignment horizontal="center"/>
    </xf>
    <xf numFmtId="0" fontId="1" fillId="0" borderId="0" xfId="0" applyFont="1"/>
    <xf numFmtId="0" fontId="4" fillId="13" borderId="45" xfId="0" applyFont="1" applyFill="1" applyBorder="1" applyAlignment="1">
      <alignment horizontal="center"/>
    </xf>
    <xf numFmtId="0" fontId="16" fillId="0" borderId="41" xfId="0" applyFont="1" applyBorder="1" applyAlignment="1">
      <alignment horizontal="left"/>
    </xf>
    <xf numFmtId="49" fontId="20" fillId="15" borderId="27" xfId="0" applyNumberFormat="1" applyFont="1" applyFill="1" applyBorder="1" applyProtection="1">
      <protection locked="0"/>
    </xf>
    <xf numFmtId="0" fontId="5" fillId="15" borderId="27" xfId="0" applyFont="1" applyFill="1" applyBorder="1" applyProtection="1">
      <protection locked="0"/>
    </xf>
    <xf numFmtId="49" fontId="5" fillId="15" borderId="27" xfId="0" applyNumberFormat="1" applyFont="1" applyFill="1" applyBorder="1" applyProtection="1">
      <protection locked="0"/>
    </xf>
    <xf numFmtId="0" fontId="5" fillId="15" borderId="27" xfId="0" applyFont="1" applyFill="1" applyBorder="1" applyAlignment="1" applyProtection="1">
      <alignment wrapText="1"/>
      <protection locked="0"/>
    </xf>
    <xf numFmtId="0" fontId="5" fillId="15" borderId="27" xfId="0" applyFont="1" applyFill="1" applyBorder="1" applyAlignment="1" applyProtection="1">
      <alignment horizontal="left"/>
      <protection locked="0"/>
    </xf>
    <xf numFmtId="3" fontId="5" fillId="15" borderId="27" xfId="0" applyNumberFormat="1" applyFont="1" applyFill="1" applyBorder="1" applyProtection="1">
      <protection locked="0"/>
    </xf>
    <xf numFmtId="0" fontId="4" fillId="2" borderId="4" xfId="0" applyFont="1" applyFill="1" applyBorder="1" applyProtection="1">
      <protection locked="0"/>
    </xf>
    <xf numFmtId="0" fontId="5" fillId="11" borderId="27" xfId="0" applyFont="1" applyFill="1" applyBorder="1" applyProtection="1">
      <protection locked="0"/>
    </xf>
    <xf numFmtId="0" fontId="5" fillId="11" borderId="43" xfId="0" applyFont="1" applyFill="1" applyBorder="1" applyAlignment="1" applyProtection="1">
      <alignment horizontal="left"/>
      <protection locked="0"/>
    </xf>
    <xf numFmtId="0" fontId="5" fillId="11" borderId="44" xfId="0" applyFont="1" applyFill="1" applyBorder="1" applyAlignment="1" applyProtection="1">
      <alignment horizontal="left"/>
      <protection locked="0"/>
    </xf>
    <xf numFmtId="0" fontId="5" fillId="15" borderId="27" xfId="0" applyFont="1" applyFill="1" applyBorder="1" applyAlignment="1" applyProtection="1">
      <alignment horizontal="center"/>
      <protection locked="0"/>
    </xf>
    <xf numFmtId="0" fontId="5" fillId="11" borderId="27" xfId="0" applyFont="1" applyFill="1" applyBorder="1" applyAlignment="1" applyProtection="1">
      <alignment horizontal="center"/>
      <protection locked="0"/>
    </xf>
    <xf numFmtId="0" fontId="2" fillId="0" borderId="24" xfId="0" applyFont="1" applyBorder="1" applyAlignment="1">
      <alignment horizontal="center"/>
    </xf>
    <xf numFmtId="0" fontId="3" fillId="0" borderId="25" xfId="0" applyFont="1" applyBorder="1"/>
    <xf numFmtId="0" fontId="3" fillId="0" borderId="26" xfId="0" applyFont="1" applyBorder="1"/>
    <xf numFmtId="0" fontId="16" fillId="0" borderId="24" xfId="0" applyFont="1" applyBorder="1" applyAlignment="1">
      <alignment horizontal="left"/>
    </xf>
    <xf numFmtId="0" fontId="4" fillId="0" borderId="24" xfId="0" applyFont="1" applyBorder="1" applyAlignment="1">
      <alignment horizontal="left"/>
    </xf>
    <xf numFmtId="0" fontId="17" fillId="7" borderId="1" xfId="0" applyFont="1" applyFill="1" applyBorder="1" applyAlignment="1">
      <alignment horizontal="center"/>
    </xf>
    <xf numFmtId="0" fontId="18" fillId="8" borderId="2" xfId="0" applyFont="1" applyFill="1" applyBorder="1"/>
    <xf numFmtId="0" fontId="18" fillId="8" borderId="3" xfId="0" applyFont="1" applyFill="1" applyBorder="1"/>
    <xf numFmtId="0" fontId="17" fillId="7" borderId="12" xfId="0" applyFont="1" applyFill="1" applyBorder="1" applyAlignment="1">
      <alignment horizontal="center"/>
    </xf>
    <xf numFmtId="0" fontId="18" fillId="8" borderId="13" xfId="0" applyFont="1" applyFill="1" applyBorder="1"/>
    <xf numFmtId="0" fontId="18" fillId="8" borderId="14" xfId="0" applyFont="1" applyFill="1" applyBorder="1"/>
    <xf numFmtId="0" fontId="5" fillId="15" borderId="15" xfId="0" applyFont="1" applyFill="1" applyBorder="1" applyAlignment="1" applyProtection="1">
      <alignment horizontal="left" vertical="top" wrapText="1"/>
      <protection locked="0"/>
    </xf>
    <xf numFmtId="0" fontId="3" fillId="16" borderId="16" xfId="0" applyFont="1" applyFill="1" applyBorder="1" applyProtection="1">
      <protection locked="0"/>
    </xf>
    <xf numFmtId="0" fontId="3" fillId="16" borderId="17" xfId="0" applyFont="1" applyFill="1" applyBorder="1" applyProtection="1">
      <protection locked="0"/>
    </xf>
    <xf numFmtId="0" fontId="3" fillId="16" borderId="18" xfId="0" applyFont="1" applyFill="1" applyBorder="1" applyProtection="1">
      <protection locked="0"/>
    </xf>
    <xf numFmtId="0" fontId="0" fillId="16" borderId="0" xfId="0" applyFill="1" applyProtection="1">
      <protection locked="0"/>
    </xf>
    <xf numFmtId="0" fontId="3" fillId="16" borderId="19" xfId="0" applyFont="1" applyFill="1" applyBorder="1" applyProtection="1">
      <protection locked="0"/>
    </xf>
    <xf numFmtId="0" fontId="3" fillId="16" borderId="20" xfId="0" applyFont="1" applyFill="1" applyBorder="1" applyProtection="1">
      <protection locked="0"/>
    </xf>
    <xf numFmtId="0" fontId="3" fillId="16" borderId="21" xfId="0" applyFont="1" applyFill="1" applyBorder="1" applyProtection="1">
      <protection locked="0"/>
    </xf>
    <xf numFmtId="0" fontId="3" fillId="16" borderId="22" xfId="0" applyFont="1" applyFill="1" applyBorder="1" applyProtection="1">
      <protection locked="0"/>
    </xf>
    <xf numFmtId="0" fontId="5" fillId="15" borderId="5" xfId="0" applyFont="1" applyFill="1" applyBorder="1" applyAlignment="1" applyProtection="1">
      <alignment horizontal="left"/>
      <protection locked="0"/>
    </xf>
    <xf numFmtId="0" fontId="3" fillId="16" borderId="6" xfId="0" applyFont="1" applyFill="1" applyBorder="1" applyProtection="1">
      <protection locked="0"/>
    </xf>
    <xf numFmtId="0" fontId="3" fillId="16" borderId="7" xfId="0" applyFont="1" applyFill="1" applyBorder="1" applyProtection="1">
      <protection locked="0"/>
    </xf>
    <xf numFmtId="0" fontId="6" fillId="6" borderId="8" xfId="0" applyFont="1" applyFill="1" applyBorder="1" applyAlignment="1">
      <alignment horizontal="left"/>
    </xf>
    <xf numFmtId="0" fontId="3" fillId="0" borderId="9" xfId="0" applyFont="1" applyBorder="1"/>
    <xf numFmtId="0" fontId="3" fillId="0" borderId="10" xfId="0" applyFont="1" applyBorder="1"/>
    <xf numFmtId="0" fontId="4" fillId="0" borderId="0" xfId="0" applyFont="1" applyAlignment="1">
      <alignment horizontal="right"/>
    </xf>
    <xf numFmtId="0" fontId="0" fillId="0" borderId="0" xfId="0"/>
    <xf numFmtId="0" fontId="4" fillId="3" borderId="1" xfId="0" applyFont="1" applyFill="1" applyBorder="1" applyAlignment="1">
      <alignment horizontal="right"/>
    </xf>
    <xf numFmtId="0" fontId="3" fillId="0" borderId="3" xfId="0" applyFont="1" applyBorder="1"/>
    <xf numFmtId="0" fontId="16" fillId="0" borderId="0" xfId="0" quotePrefix="1" applyFont="1" applyAlignment="1">
      <alignment horizontal="left" vertical="top" wrapText="1"/>
    </xf>
    <xf numFmtId="0" fontId="20" fillId="15" borderId="5" xfId="0" applyFont="1" applyFill="1" applyBorder="1" applyAlignment="1" applyProtection="1">
      <alignment horizontal="left"/>
      <protection locked="0"/>
    </xf>
    <xf numFmtId="0" fontId="3" fillId="0" borderId="19" xfId="0" applyFont="1" applyBorder="1"/>
    <xf numFmtId="0" fontId="4" fillId="0" borderId="21" xfId="0" applyFont="1" applyBorder="1" applyAlignment="1">
      <alignment horizontal="center" wrapText="1"/>
    </xf>
    <xf numFmtId="0" fontId="3" fillId="0" borderId="21" xfId="0" applyFont="1" applyBorder="1"/>
    <xf numFmtId="0" fontId="4" fillId="0" borderId="0" xfId="0" applyFont="1" applyAlignment="1">
      <alignment horizontal="center"/>
    </xf>
    <xf numFmtId="0" fontId="9" fillId="13" borderId="28" xfId="0" applyFont="1" applyFill="1" applyBorder="1" applyAlignment="1">
      <alignment horizontal="center"/>
    </xf>
    <xf numFmtId="0" fontId="3" fillId="14" borderId="29" xfId="0" applyFont="1" applyFill="1" applyBorder="1"/>
    <xf numFmtId="0" fontId="16" fillId="0" borderId="15" xfId="0" applyFont="1" applyBorder="1" applyAlignment="1">
      <alignment horizontal="left" vertical="top" wrapText="1"/>
    </xf>
    <xf numFmtId="0" fontId="3" fillId="0" borderId="17" xfId="0" applyFont="1" applyBorder="1"/>
    <xf numFmtId="0" fontId="3" fillId="0" borderId="18" xfId="0" applyFont="1" applyBorder="1"/>
    <xf numFmtId="0" fontId="3" fillId="0" borderId="20" xfId="0" applyFont="1" applyBorder="1"/>
    <xf numFmtId="0" fontId="3" fillId="0" borderId="22" xfId="0" applyFont="1" applyBorder="1"/>
    <xf numFmtId="0" fontId="4" fillId="0" borderId="0" xfId="0" applyFont="1" applyAlignment="1">
      <alignment horizontal="center" wrapText="1"/>
    </xf>
    <xf numFmtId="0" fontId="5" fillId="15" borderId="5" xfId="0" applyFont="1" applyFill="1" applyBorder="1" applyAlignment="1" applyProtection="1">
      <alignment horizontal="center"/>
      <protection locked="0"/>
    </xf>
    <xf numFmtId="0" fontId="4" fillId="0" borderId="0" xfId="0" applyFont="1" applyAlignment="1">
      <alignment horizontal="left"/>
    </xf>
    <xf numFmtId="0" fontId="16" fillId="0" borderId="0" xfId="0" applyFont="1" applyAlignment="1">
      <alignment horizontal="left"/>
    </xf>
    <xf numFmtId="0" fontId="4" fillId="4" borderId="42" xfId="0" applyFont="1" applyFill="1" applyBorder="1" applyAlignment="1">
      <alignment horizontal="center" vertical="center"/>
    </xf>
    <xf numFmtId="0" fontId="3" fillId="0" borderId="40" xfId="0" applyFont="1" applyBorder="1"/>
    <xf numFmtId="0" fontId="4" fillId="13" borderId="38" xfId="0" applyFont="1" applyFill="1" applyBorder="1" applyAlignment="1">
      <alignment horizontal="center"/>
    </xf>
    <xf numFmtId="0" fontId="3" fillId="14" borderId="39" xfId="0" applyFont="1" applyFill="1" applyBorder="1"/>
    <xf numFmtId="0" fontId="4" fillId="0" borderId="41" xfId="0" applyFont="1" applyBorder="1" applyAlignment="1">
      <alignment horizontal="left"/>
    </xf>
    <xf numFmtId="0" fontId="3" fillId="0" borderId="41" xfId="0" applyFont="1" applyBorder="1"/>
    <xf numFmtId="0" fontId="4" fillId="0" borderId="0" xfId="0" applyFont="1" applyAlignment="1">
      <alignment horizontal="left" wrapText="1"/>
    </xf>
    <xf numFmtId="0" fontId="5" fillId="11" borderId="15" xfId="0" applyFont="1" applyFill="1" applyBorder="1" applyAlignment="1" applyProtection="1">
      <alignment horizontal="center" vertical="center"/>
      <protection locked="0"/>
    </xf>
    <xf numFmtId="0" fontId="3" fillId="12" borderId="16" xfId="0" applyFont="1" applyFill="1" applyBorder="1" applyProtection="1">
      <protection locked="0"/>
    </xf>
    <xf numFmtId="0" fontId="3" fillId="12" borderId="17" xfId="0" applyFont="1" applyFill="1" applyBorder="1" applyProtection="1">
      <protection locked="0"/>
    </xf>
    <xf numFmtId="0" fontId="3" fillId="12" borderId="18" xfId="0" applyFont="1" applyFill="1" applyBorder="1" applyProtection="1">
      <protection locked="0"/>
    </xf>
    <xf numFmtId="0" fontId="0" fillId="12" borderId="0" xfId="0" applyFill="1" applyProtection="1">
      <protection locked="0"/>
    </xf>
    <xf numFmtId="0" fontId="3" fillId="12" borderId="19" xfId="0" applyFont="1" applyFill="1" applyBorder="1" applyProtection="1">
      <protection locked="0"/>
    </xf>
    <xf numFmtId="0" fontId="3" fillId="12" borderId="20" xfId="0" applyFont="1" applyFill="1" applyBorder="1" applyProtection="1">
      <protection locked="0"/>
    </xf>
    <xf numFmtId="0" fontId="3" fillId="12" borderId="21" xfId="0" applyFont="1" applyFill="1" applyBorder="1" applyProtection="1">
      <protection locked="0"/>
    </xf>
    <xf numFmtId="0" fontId="3" fillId="12" borderId="22" xfId="0" applyFont="1" applyFill="1" applyBorder="1" applyProtection="1">
      <protection locked="0"/>
    </xf>
    <xf numFmtId="0" fontId="5" fillId="11" borderId="30" xfId="0" applyFont="1" applyFill="1" applyBorder="1" applyAlignment="1" applyProtection="1">
      <alignment horizontal="left" vertical="top" wrapText="1"/>
      <protection locked="0"/>
    </xf>
    <xf numFmtId="0" fontId="3" fillId="12" borderId="31" xfId="0" applyFont="1" applyFill="1" applyBorder="1" applyProtection="1">
      <protection locked="0"/>
    </xf>
    <xf numFmtId="0" fontId="3" fillId="12" borderId="32" xfId="0" applyFont="1" applyFill="1" applyBorder="1" applyProtection="1">
      <protection locked="0"/>
    </xf>
    <xf numFmtId="0" fontId="3" fillId="12" borderId="33" xfId="0" applyFont="1" applyFill="1" applyBorder="1" applyProtection="1">
      <protection locked="0"/>
    </xf>
    <xf numFmtId="0" fontId="3" fillId="12" borderId="34" xfId="0" applyFont="1" applyFill="1" applyBorder="1" applyProtection="1">
      <protection locked="0"/>
    </xf>
    <xf numFmtId="0" fontId="3" fillId="12" borderId="35" xfId="0" applyFont="1" applyFill="1" applyBorder="1" applyProtection="1">
      <protection locked="0"/>
    </xf>
    <xf numFmtId="0" fontId="3" fillId="12" borderId="36" xfId="0" applyFont="1" applyFill="1" applyBorder="1" applyProtection="1">
      <protection locked="0"/>
    </xf>
    <xf numFmtId="0" fontId="4" fillId="4" borderId="37" xfId="0" applyFont="1" applyFill="1" applyBorder="1" applyAlignment="1">
      <alignment horizontal="center" vertical="center"/>
    </xf>
    <xf numFmtId="0" fontId="5" fillId="11" borderId="5" xfId="0" applyFont="1" applyFill="1" applyBorder="1" applyAlignment="1" applyProtection="1">
      <alignment horizontal="left"/>
      <protection locked="0"/>
    </xf>
    <xf numFmtId="0" fontId="3" fillId="12" borderId="7" xfId="0" applyFont="1" applyFill="1" applyBorder="1" applyProtection="1">
      <protection locked="0"/>
    </xf>
    <xf numFmtId="0" fontId="5" fillId="11" borderId="15" xfId="0" applyFont="1" applyFill="1" applyBorder="1" applyAlignment="1" applyProtection="1">
      <alignment horizontal="left" vertical="top" wrapText="1"/>
      <protection locked="0"/>
    </xf>
    <xf numFmtId="0" fontId="11" fillId="6" borderId="5" xfId="0" applyFont="1" applyFill="1" applyBorder="1" applyAlignment="1">
      <alignment horizontal="center"/>
    </xf>
    <xf numFmtId="0" fontId="3" fillId="0" borderId="7" xfId="0" applyFont="1" applyBorder="1"/>
    <xf numFmtId="0" fontId="12" fillId="0" borderId="0" xfId="0" applyFont="1" applyAlignment="1">
      <alignment horizontal="right"/>
    </xf>
    <xf numFmtId="0" fontId="2" fillId="0" borderId="0" xfId="0" applyFont="1" applyAlignment="1">
      <alignment horizontal="center"/>
    </xf>
    <xf numFmtId="0" fontId="5" fillId="11" borderId="5" xfId="0" applyFont="1" applyFill="1" applyBorder="1" applyAlignment="1" applyProtection="1">
      <alignment horizontal="center"/>
      <protection locked="0"/>
    </xf>
    <xf numFmtId="0" fontId="11" fillId="6" borderId="5" xfId="0" applyFont="1" applyFill="1" applyBorder="1" applyAlignment="1" applyProtection="1">
      <alignment horizontal="left"/>
      <protection locked="0"/>
    </xf>
    <xf numFmtId="0" fontId="3" fillId="0" borderId="7" xfId="0" applyFont="1" applyBorder="1" applyProtection="1">
      <protection locked="0"/>
    </xf>
    <xf numFmtId="0" fontId="16" fillId="0" borderId="46" xfId="0" applyFont="1" applyBorder="1" applyAlignment="1">
      <alignment horizontal="left" vertical="top" wrapText="1"/>
    </xf>
    <xf numFmtId="0" fontId="3" fillId="0" borderId="47" xfId="0" applyFont="1" applyBorder="1"/>
    <xf numFmtId="0" fontId="3" fillId="0" borderId="51" xfId="0" applyFont="1" applyBorder="1"/>
    <xf numFmtId="0" fontId="5" fillId="11" borderId="15" xfId="0" applyFont="1" applyFill="1" applyBorder="1" applyAlignment="1" applyProtection="1">
      <alignment horizontal="center" vertical="center" wrapText="1"/>
      <protection locked="0"/>
    </xf>
    <xf numFmtId="0" fontId="16" fillId="0" borderId="46" xfId="0" applyFont="1" applyBorder="1" applyAlignment="1">
      <alignment horizontal="left" vertical="top"/>
    </xf>
    <xf numFmtId="0" fontId="5" fillId="11" borderId="48" xfId="0" applyFont="1" applyFill="1" applyBorder="1" applyAlignment="1" applyProtection="1">
      <alignment vertical="top" wrapText="1"/>
      <protection locked="0"/>
    </xf>
    <xf numFmtId="0" fontId="3" fillId="12" borderId="41" xfId="0" applyFont="1" applyFill="1" applyBorder="1" applyProtection="1">
      <protection locked="0"/>
    </xf>
    <xf numFmtId="0" fontId="3" fillId="12" borderId="49" xfId="0" applyFont="1" applyFill="1" applyBorder="1" applyProtection="1">
      <protection locked="0"/>
    </xf>
    <xf numFmtId="0" fontId="3" fillId="12" borderId="50" xfId="0" applyFont="1" applyFill="1" applyBorder="1" applyProtection="1">
      <protection locked="0"/>
    </xf>
    <xf numFmtId="0" fontId="3" fillId="12" borderId="52" xfId="0" applyFont="1" applyFill="1" applyBorder="1" applyProtection="1">
      <protection locked="0"/>
    </xf>
    <xf numFmtId="0" fontId="3" fillId="12" borderId="53" xfId="0" applyFont="1" applyFill="1" applyBorder="1" applyProtection="1">
      <protection locked="0"/>
    </xf>
    <xf numFmtId="0" fontId="3" fillId="12" borderId="54" xfId="0" applyFont="1" applyFill="1" applyBorder="1" applyProtection="1">
      <protection locked="0"/>
    </xf>
    <xf numFmtId="0" fontId="4" fillId="13" borderId="55" xfId="0" applyFont="1" applyFill="1" applyBorder="1" applyAlignment="1">
      <alignment horizontal="center"/>
    </xf>
    <xf numFmtId="0" fontId="3" fillId="14" borderId="56" xfId="0" applyFont="1" applyFill="1" applyBorder="1"/>
    <xf numFmtId="0" fontId="3" fillId="14" borderId="57" xfId="0" applyFont="1" applyFill="1" applyBorder="1"/>
    <xf numFmtId="0" fontId="16" fillId="0" borderId="41" xfId="0" applyFont="1" applyBorder="1" applyAlignment="1">
      <alignment horizontal="left" vertical="top"/>
    </xf>
    <xf numFmtId="0" fontId="19" fillId="9" borderId="38" xfId="0" applyFont="1" applyFill="1" applyBorder="1" applyAlignment="1">
      <alignment horizontal="center"/>
    </xf>
    <xf numFmtId="0" fontId="19" fillId="10" borderId="57" xfId="0" applyFont="1" applyFill="1" applyBorder="1"/>
    <xf numFmtId="0" fontId="19" fillId="13" borderId="38" xfId="0" applyFont="1" applyFill="1" applyBorder="1" applyAlignment="1">
      <alignment horizontal="center"/>
    </xf>
    <xf numFmtId="0" fontId="19" fillId="14" borderId="57" xfId="0" applyFont="1" applyFill="1" applyBorder="1"/>
    <xf numFmtId="0" fontId="5" fillId="11" borderId="61" xfId="0" applyFont="1" applyFill="1" applyBorder="1" applyAlignment="1" applyProtection="1">
      <alignment horizontal="left" vertical="top" wrapText="1"/>
      <protection locked="0"/>
    </xf>
    <xf numFmtId="0" fontId="3" fillId="12" borderId="62" xfId="0" applyFont="1" applyFill="1" applyBorder="1" applyProtection="1">
      <protection locked="0"/>
    </xf>
    <xf numFmtId="0" fontId="3" fillId="12" borderId="63" xfId="0" applyFont="1" applyFill="1" applyBorder="1" applyProtection="1">
      <protection locked="0"/>
    </xf>
    <xf numFmtId="0" fontId="3" fillId="12" borderId="64" xfId="0" applyFont="1" applyFill="1" applyBorder="1" applyProtection="1">
      <protection locked="0"/>
    </xf>
    <xf numFmtId="0" fontId="4" fillId="0" borderId="15"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64" xfId="0" applyFont="1" applyBorder="1" applyAlignment="1">
      <alignment horizontal="left" vertical="top" wrapText="1"/>
    </xf>
    <xf numFmtId="0" fontId="4" fillId="0" borderId="19" xfId="0" applyFont="1" applyBorder="1" applyAlignment="1">
      <alignment horizontal="left" vertical="top" wrapText="1"/>
    </xf>
    <xf numFmtId="0" fontId="4" fillId="0" borderId="59" xfId="0" applyFont="1" applyBorder="1" applyAlignment="1">
      <alignment horizontal="left" vertical="top" wrapText="1"/>
    </xf>
    <xf numFmtId="0" fontId="4" fillId="0" borderId="60" xfId="0" applyFont="1" applyBorder="1" applyAlignment="1">
      <alignment horizontal="left" vertical="top" wrapText="1"/>
    </xf>
    <xf numFmtId="0" fontId="4" fillId="0" borderId="38" xfId="0" applyFont="1" applyBorder="1" applyAlignment="1">
      <alignment horizontal="center"/>
    </xf>
    <xf numFmtId="0" fontId="3" fillId="0" borderId="57" xfId="0" applyFont="1" applyBorder="1"/>
    <xf numFmtId="0" fontId="4" fillId="13" borderId="38" xfId="0" applyFont="1" applyFill="1" applyBorder="1" applyAlignment="1">
      <alignment horizontal="right"/>
    </xf>
    <xf numFmtId="0" fontId="3" fillId="14" borderId="58" xfId="0" applyFont="1" applyFill="1" applyBorder="1"/>
    <xf numFmtId="0" fontId="5" fillId="11" borderId="59" xfId="0" applyFont="1" applyFill="1" applyBorder="1" applyAlignment="1" applyProtection="1">
      <alignment horizontal="center"/>
      <protection locked="0"/>
    </xf>
    <xf numFmtId="0" fontId="3" fillId="12" borderId="60" xfId="0" applyFont="1" applyFill="1" applyBorder="1" applyProtection="1">
      <protection locked="0"/>
    </xf>
    <xf numFmtId="0" fontId="5" fillId="11" borderId="5" xfId="0" applyFont="1" applyFill="1" applyBorder="1" applyProtection="1">
      <protection locked="0"/>
    </xf>
    <xf numFmtId="0" fontId="3" fillId="0" borderId="58" xfId="0" applyFont="1" applyBorder="1"/>
    <xf numFmtId="0" fontId="3" fillId="0" borderId="66" xfId="0" applyFont="1" applyBorder="1"/>
    <xf numFmtId="0" fontId="3" fillId="12" borderId="6" xfId="0" applyFont="1" applyFill="1" applyBorder="1" applyProtection="1">
      <protection locked="0"/>
    </xf>
    <xf numFmtId="0" fontId="4" fillId="0" borderId="0" xfId="0" applyFont="1" applyAlignment="1">
      <alignment horizontal="right" wrapText="1"/>
    </xf>
    <xf numFmtId="0" fontId="5" fillId="11" borderId="46" xfId="0" applyFont="1" applyFill="1" applyBorder="1" applyAlignment="1" applyProtection="1">
      <alignment horizontal="center"/>
      <protection locked="0"/>
    </xf>
    <xf numFmtId="0" fontId="3" fillId="12" borderId="51" xfId="0" applyFont="1" applyFill="1" applyBorder="1" applyProtection="1">
      <protection locked="0"/>
    </xf>
    <xf numFmtId="0" fontId="4" fillId="0" borderId="16" xfId="0" applyFont="1" applyBorder="1" applyAlignment="1">
      <alignment horizontal="left"/>
    </xf>
    <xf numFmtId="0" fontId="4" fillId="4" borderId="42" xfId="0" applyFont="1" applyFill="1" applyBorder="1" applyAlignment="1">
      <alignment horizontal="center"/>
    </xf>
    <xf numFmtId="0" fontId="5" fillId="12" borderId="15" xfId="0" applyFont="1" applyFill="1" applyBorder="1" applyAlignment="1" applyProtection="1">
      <alignment horizontal="center" vertical="center" wrapText="1"/>
      <protection locked="0"/>
    </xf>
    <xf numFmtId="0" fontId="5" fillId="5" borderId="27" xfId="0" applyFont="1" applyFill="1" applyBorder="1" applyProtection="1">
      <protection locked="0"/>
    </xf>
  </cellXfs>
  <cellStyles count="1">
    <cellStyle name="Normal" xfId="0" builtinId="0"/>
  </cellStyles>
  <dxfs count="20">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
      <font>
        <color theme="0"/>
      </font>
      <fill>
        <patternFill patternType="none"/>
      </fill>
    </dxf>
  </dxfs>
  <tableStyles count="0" defaultTableStyle="TableStyleMedium2" defaultPivotStyle="PivotStyleLight16"/>
  <colors>
    <mruColors>
      <color rgb="FFCCCCCC"/>
      <color rgb="FFFF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1"/>
  <c:style val="2"/>
  <c:chart>
    <c:autoTitleDeleted val="1"/>
    <c:plotArea>
      <c:layout/>
      <c:scatterChart>
        <c:scatterStyle val="lineMarker"/>
        <c:varyColors val="0"/>
        <c:dLbls>
          <c:showLegendKey val="0"/>
          <c:showVal val="0"/>
          <c:showCatName val="0"/>
          <c:showSerName val="0"/>
          <c:showPercent val="0"/>
          <c:showBubbleSize val="0"/>
        </c:dLbls>
        <c:axId val="1819658307"/>
        <c:axId val="528477025"/>
      </c:scatterChart>
      <c:valAx>
        <c:axId val="1819658307"/>
        <c:scaling>
          <c:orientation val="minMax"/>
          <c:max val="1"/>
        </c:scaling>
        <c:delete val="0"/>
        <c:axPos val="b"/>
        <c:majorGridlines>
          <c:spPr>
            <a:ln>
              <a:solidFill>
                <a:srgbClr val="B7B7B7"/>
              </a:solidFill>
            </a:ln>
          </c:spPr>
        </c:majorGridlines>
        <c:title>
          <c:tx>
            <c:rich>
              <a:bodyPr/>
              <a:lstStyle/>
              <a:p>
                <a:pPr lvl="0">
                  <a:defRPr sz="1000" b="0" i="0">
                    <a:solidFill>
                      <a:srgbClr val="000000"/>
                    </a:solidFill>
                    <a:latin typeface="+mn-lt"/>
                  </a:defRPr>
                </a:pPr>
                <a:r>
                  <a:rPr lang="it-IT" sz="1000" b="0" i="0">
                    <a:solidFill>
                      <a:srgbClr val="000000"/>
                    </a:solidFill>
                    <a:latin typeface="+mn-lt"/>
                  </a:rPr>
                  <a:t>Pedal Position [%]</a:t>
                </a:r>
              </a:p>
            </c:rich>
          </c:tx>
          <c:overlay val="0"/>
        </c:title>
        <c:numFmt formatCode="General" sourceLinked="1"/>
        <c:majorTickMark val="none"/>
        <c:minorTickMark val="none"/>
        <c:tickLblPos val="nextTo"/>
        <c:spPr>
          <a:ln/>
        </c:spPr>
        <c:txPr>
          <a:bodyPr/>
          <a:lstStyle/>
          <a:p>
            <a:pPr lvl="0">
              <a:defRPr sz="900" b="0" i="0">
                <a:solidFill>
                  <a:srgbClr val="000000"/>
                </a:solidFill>
                <a:latin typeface="+mn-lt"/>
              </a:defRPr>
            </a:pPr>
            <a:endParaRPr lang="it-IT"/>
          </a:p>
        </c:txPr>
        <c:crossAx val="528477025"/>
        <c:crosses val="autoZero"/>
        <c:crossBetween val="midCat"/>
      </c:valAx>
      <c:valAx>
        <c:axId val="528477025"/>
        <c:scaling>
          <c:orientation val="minMax"/>
        </c:scaling>
        <c:delete val="0"/>
        <c:axPos val="l"/>
        <c:majorTickMark val="cross"/>
        <c:minorTickMark val="cross"/>
        <c:tickLblPos val="nextTo"/>
        <c:spPr>
          <a:ln>
            <a:noFill/>
          </a:ln>
        </c:spPr>
        <c:crossAx val="1819658307"/>
        <c:crosses val="autoZero"/>
        <c:crossBetween val="midCat"/>
      </c:valAx>
    </c:plotArea>
    <c:legend>
      <c:legendPos val="r"/>
      <c:overlay val="0"/>
      <c:txPr>
        <a:bodyPr/>
        <a:lstStyle/>
        <a:p>
          <a:pPr lvl="0">
            <a:defRPr sz="900" b="0" i="0">
              <a:solidFill>
                <a:srgbClr val="1A1A1A"/>
              </a:solidFill>
              <a:latin typeface="+mn-lt"/>
            </a:defRPr>
          </a:pPr>
          <a:endParaRPr lang="it-IT"/>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19050</xdr:colOff>
      <xdr:row>10</xdr:row>
      <xdr:rowOff>38100</xdr:rowOff>
    </xdr:from>
    <xdr:ext cx="4400550" cy="2571750"/>
    <xdr:graphicFrame macro="">
      <xdr:nvGraphicFramePr>
        <xdr:cNvPr id="2" name="Chart 2">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367C2B"/>
      </a:accent1>
      <a:accent2>
        <a:srgbClr val="FFDE00"/>
      </a:accent2>
      <a:accent3>
        <a:srgbClr val="333333"/>
      </a:accent3>
      <a:accent4>
        <a:srgbClr val="86B080"/>
      </a:accent4>
      <a:accent5>
        <a:srgbClr val="FFF173"/>
      </a:accent5>
      <a:accent6>
        <a:srgbClr val="CCCCCC"/>
      </a:accent6>
      <a:hlink>
        <a:srgbClr val="367C2B"/>
      </a:hlink>
      <a:folHlink>
        <a:srgbClr val="367C2B"/>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zoomScale="55" zoomScaleNormal="55" workbookViewId="0">
      <selection activeCell="L11" sqref="L11:P11"/>
    </sheetView>
  </sheetViews>
  <sheetFormatPr defaultColWidth="11.1796875" defaultRowHeight="15" customHeight="1" x14ac:dyDescent="0.25"/>
  <cols>
    <col min="1" max="1" width="8.7265625" customWidth="1"/>
    <col min="2" max="2" width="9.26953125" customWidth="1"/>
    <col min="3" max="26" width="8.7265625" customWidth="1"/>
  </cols>
  <sheetData>
    <row r="1" spans="1:26" ht="14.25" customHeight="1" x14ac:dyDescent="0.25">
      <c r="A1" s="46" t="s">
        <v>0</v>
      </c>
      <c r="B1" s="47"/>
      <c r="C1" s="47"/>
      <c r="D1" s="47"/>
      <c r="E1" s="47"/>
      <c r="F1" s="47"/>
      <c r="G1" s="47"/>
      <c r="H1" s="48"/>
      <c r="I1" s="1"/>
      <c r="J1" s="46" t="s">
        <v>1</v>
      </c>
      <c r="K1" s="47"/>
      <c r="L1" s="48"/>
      <c r="M1" s="1"/>
      <c r="N1" s="1"/>
      <c r="O1" s="1"/>
      <c r="P1" s="1"/>
      <c r="Q1" s="1"/>
      <c r="R1" s="1"/>
      <c r="S1" s="1"/>
      <c r="T1" s="1"/>
      <c r="U1" s="1"/>
      <c r="V1" s="1"/>
      <c r="W1" s="1"/>
      <c r="X1" s="1"/>
      <c r="Y1" s="1"/>
      <c r="Z1" s="1"/>
    </row>
    <row r="2" spans="1:26" ht="14.25" customHeight="1" x14ac:dyDescent="0.25">
      <c r="A2" s="71" t="s">
        <v>305</v>
      </c>
      <c r="B2" s="68"/>
      <c r="C2" s="68"/>
      <c r="D2" s="68"/>
      <c r="E2" s="68"/>
      <c r="F2" s="68"/>
      <c r="G2" s="68"/>
      <c r="H2" s="68"/>
      <c r="I2" s="1"/>
      <c r="J2" s="69" t="s">
        <v>2</v>
      </c>
      <c r="K2" s="70"/>
      <c r="L2" s="2" t="str">
        <f ca="1">Datasheets!C1</f>
        <v>BLANK</v>
      </c>
      <c r="M2" s="1"/>
      <c r="N2" s="1"/>
      <c r="O2" s="1"/>
      <c r="P2" s="1"/>
      <c r="Q2" s="1"/>
      <c r="R2" s="1"/>
      <c r="S2" s="1"/>
      <c r="T2" s="1"/>
      <c r="U2" s="1"/>
      <c r="V2" s="1"/>
      <c r="W2" s="1"/>
      <c r="X2" s="1"/>
      <c r="Y2" s="1"/>
      <c r="Z2" s="1"/>
    </row>
    <row r="3" spans="1:26" ht="14.25" customHeight="1" x14ac:dyDescent="0.25">
      <c r="A3" s="68"/>
      <c r="B3" s="68"/>
      <c r="C3" s="68"/>
      <c r="D3" s="68"/>
      <c r="E3" s="68"/>
      <c r="F3" s="68"/>
      <c r="G3" s="68"/>
      <c r="H3" s="68"/>
      <c r="I3" s="1"/>
      <c r="J3" s="69" t="s">
        <v>3</v>
      </c>
      <c r="K3" s="70"/>
      <c r="L3" s="2" t="str">
        <f ca="1">'TS Schematics'!B1</f>
        <v>BLANK</v>
      </c>
      <c r="M3" s="1"/>
      <c r="N3" s="1"/>
      <c r="O3" s="1"/>
      <c r="P3" s="1"/>
      <c r="Q3" s="1"/>
      <c r="R3" s="1"/>
      <c r="S3" s="1"/>
      <c r="T3" s="1"/>
      <c r="U3" s="1"/>
      <c r="V3" s="1"/>
      <c r="W3" s="1"/>
      <c r="X3" s="1"/>
      <c r="Y3" s="1"/>
      <c r="Z3" s="1"/>
    </row>
    <row r="4" spans="1:26" ht="14.25" customHeight="1" x14ac:dyDescent="0.25">
      <c r="A4" s="68"/>
      <c r="B4" s="68"/>
      <c r="C4" s="68"/>
      <c r="D4" s="68"/>
      <c r="E4" s="68"/>
      <c r="F4" s="68"/>
      <c r="G4" s="68"/>
      <c r="H4" s="68"/>
      <c r="I4" s="1"/>
      <c r="J4" s="69" t="s">
        <v>4</v>
      </c>
      <c r="K4" s="70"/>
      <c r="L4" s="2" t="str">
        <f ca="1">Accumulator!B1</f>
        <v>BLANK</v>
      </c>
      <c r="M4" s="1"/>
      <c r="N4" s="1"/>
      <c r="O4" s="1"/>
      <c r="P4" s="1"/>
      <c r="Q4" s="1"/>
      <c r="R4" s="1"/>
      <c r="S4" s="1"/>
      <c r="T4" s="1"/>
      <c r="U4" s="1"/>
      <c r="V4" s="1"/>
      <c r="W4" s="1"/>
      <c r="X4" s="1"/>
      <c r="Y4" s="1"/>
      <c r="Z4" s="1"/>
    </row>
    <row r="5" spans="1:26" ht="14.25" customHeight="1" x14ac:dyDescent="0.25">
      <c r="A5" s="68"/>
      <c r="B5" s="68"/>
      <c r="C5" s="68"/>
      <c r="D5" s="68"/>
      <c r="E5" s="68"/>
      <c r="F5" s="68"/>
      <c r="G5" s="68"/>
      <c r="H5" s="68"/>
      <c r="I5" s="1"/>
      <c r="J5" s="69" t="s">
        <v>5</v>
      </c>
      <c r="K5" s="70"/>
      <c r="L5" s="2" t="str">
        <f ca="1">PrechargeDischarge!B1</f>
        <v>BLANK</v>
      </c>
      <c r="M5" s="1"/>
      <c r="N5" s="1"/>
      <c r="O5" s="1"/>
      <c r="P5" s="1"/>
      <c r="Q5" s="1"/>
      <c r="R5" s="1"/>
      <c r="S5" s="1"/>
      <c r="T5" s="1"/>
      <c r="U5" s="1"/>
      <c r="V5" s="1"/>
      <c r="W5" s="1"/>
      <c r="X5" s="1"/>
      <c r="Y5" s="1"/>
      <c r="Z5" s="1"/>
    </row>
    <row r="6" spans="1:26" ht="14.25" customHeight="1" x14ac:dyDescent="0.25">
      <c r="A6" s="68"/>
      <c r="B6" s="68"/>
      <c r="C6" s="68"/>
      <c r="D6" s="68"/>
      <c r="E6" s="68"/>
      <c r="F6" s="68"/>
      <c r="G6" s="68"/>
      <c r="H6" s="68"/>
      <c r="I6" s="1"/>
      <c r="J6" s="69" t="s">
        <v>6</v>
      </c>
      <c r="K6" s="70"/>
      <c r="L6" s="2" t="str">
        <f ca="1">Charging!B1</f>
        <v>BLANK</v>
      </c>
      <c r="M6" s="1"/>
      <c r="N6" s="1"/>
      <c r="O6" s="1"/>
      <c r="P6" s="1"/>
      <c r="Q6" s="1"/>
      <c r="R6" s="1"/>
      <c r="S6" s="1"/>
      <c r="T6" s="1"/>
      <c r="U6" s="1"/>
      <c r="V6" s="1"/>
      <c r="W6" s="1"/>
      <c r="X6" s="1"/>
      <c r="Y6" s="1"/>
      <c r="Z6" s="1"/>
    </row>
    <row r="7" spans="1:26" ht="14.25" customHeight="1" x14ac:dyDescent="0.25">
      <c r="A7" s="68"/>
      <c r="B7" s="68"/>
      <c r="C7" s="68"/>
      <c r="D7" s="68"/>
      <c r="E7" s="68"/>
      <c r="F7" s="68"/>
      <c r="G7" s="68"/>
      <c r="H7" s="68"/>
      <c r="I7" s="1"/>
      <c r="J7" s="69" t="s">
        <v>7</v>
      </c>
      <c r="K7" s="70"/>
      <c r="L7" s="2" t="str">
        <f ca="1">'Shutdown Circuit'!B1</f>
        <v>BLANK</v>
      </c>
      <c r="M7" s="1"/>
      <c r="N7" s="1"/>
      <c r="O7" s="1"/>
      <c r="P7" s="1"/>
      <c r="Q7" s="1"/>
      <c r="R7" s="1"/>
      <c r="S7" s="1"/>
      <c r="T7" s="1"/>
      <c r="U7" s="1"/>
      <c r="V7" s="1"/>
      <c r="W7" s="1"/>
      <c r="X7" s="1"/>
      <c r="Y7" s="1"/>
      <c r="Z7" s="1"/>
    </row>
    <row r="8" spans="1:26" ht="14.25" customHeight="1" x14ac:dyDescent="0.25">
      <c r="A8" s="68"/>
      <c r="B8" s="68"/>
      <c r="C8" s="68"/>
      <c r="D8" s="68"/>
      <c r="E8" s="68"/>
      <c r="F8" s="68"/>
      <c r="G8" s="68"/>
      <c r="H8" s="68"/>
      <c r="I8" s="1"/>
      <c r="J8" s="69" t="s">
        <v>8</v>
      </c>
      <c r="K8" s="70"/>
      <c r="L8" s="2" t="str">
        <f ca="1">'Torque Security'!$B$1</f>
        <v>BLANK</v>
      </c>
      <c r="M8" s="1"/>
      <c r="N8" s="1"/>
      <c r="O8" s="1"/>
      <c r="P8" s="1"/>
      <c r="Q8" s="1"/>
      <c r="R8" s="1"/>
      <c r="S8" s="1"/>
      <c r="T8" s="1"/>
      <c r="U8" s="1"/>
      <c r="V8" s="1"/>
      <c r="W8" s="1"/>
      <c r="X8" s="1"/>
      <c r="Y8" s="1"/>
      <c r="Z8" s="1"/>
    </row>
    <row r="9" spans="1:26" ht="14.25" customHeight="1" x14ac:dyDescent="0.25">
      <c r="A9" s="68"/>
      <c r="B9" s="68"/>
      <c r="C9" s="68"/>
      <c r="D9" s="68"/>
      <c r="E9" s="68"/>
      <c r="F9" s="68"/>
      <c r="G9" s="68"/>
      <c r="H9" s="68"/>
      <c r="I9" s="1"/>
      <c r="J9" s="69" t="s">
        <v>9</v>
      </c>
      <c r="K9" s="70"/>
      <c r="L9" s="2" t="str">
        <f ca="1">Other!B1</f>
        <v>BLANK</v>
      </c>
      <c r="M9" s="1"/>
      <c r="N9" s="1"/>
      <c r="O9" s="1"/>
      <c r="P9" s="1"/>
      <c r="Q9" s="1"/>
      <c r="R9" s="1"/>
      <c r="S9" s="1"/>
      <c r="T9" s="1"/>
      <c r="U9" s="1"/>
      <c r="V9" s="1"/>
      <c r="W9" s="1"/>
      <c r="X9" s="1"/>
      <c r="Y9" s="1"/>
      <c r="Z9" s="1"/>
    </row>
    <row r="10" spans="1:26" ht="14.25" customHeight="1" x14ac:dyDescent="0.25">
      <c r="A10" s="68"/>
      <c r="B10" s="68"/>
      <c r="C10" s="68"/>
      <c r="D10" s="68"/>
      <c r="E10" s="68"/>
      <c r="F10" s="68"/>
      <c r="G10" s="68"/>
      <c r="H10" s="68"/>
      <c r="I10" s="1"/>
      <c r="J10" s="1"/>
      <c r="K10" s="1"/>
      <c r="L10" s="1"/>
      <c r="M10" s="1"/>
      <c r="N10" s="1"/>
      <c r="O10" s="1"/>
      <c r="P10" s="1"/>
      <c r="Q10" s="1"/>
      <c r="R10" s="1"/>
      <c r="S10" s="1"/>
      <c r="T10" s="1"/>
      <c r="U10" s="1"/>
      <c r="V10" s="1"/>
      <c r="W10" s="1"/>
      <c r="X10" s="1"/>
      <c r="Y10" s="1"/>
      <c r="Z10" s="1"/>
    </row>
    <row r="11" spans="1:26" ht="14.25" customHeight="1" x14ac:dyDescent="0.25">
      <c r="A11" s="68"/>
      <c r="B11" s="68"/>
      <c r="C11" s="68"/>
      <c r="D11" s="68"/>
      <c r="E11" s="68"/>
      <c r="F11" s="68"/>
      <c r="G11" s="68"/>
      <c r="H11" s="68"/>
      <c r="I11" s="1"/>
      <c r="J11" s="67" t="s">
        <v>10</v>
      </c>
      <c r="K11" s="68"/>
      <c r="L11" s="61"/>
      <c r="M11" s="62"/>
      <c r="N11" s="62"/>
      <c r="O11" s="62"/>
      <c r="P11" s="63"/>
      <c r="Q11" s="1"/>
      <c r="R11" s="1"/>
      <c r="S11" s="1"/>
      <c r="T11" s="1"/>
      <c r="U11" s="1"/>
      <c r="V11" s="1"/>
      <c r="W11" s="1"/>
      <c r="X11" s="1"/>
      <c r="Y11" s="1"/>
      <c r="Z11" s="1"/>
    </row>
    <row r="12" spans="1:26" ht="14.25" customHeight="1" x14ac:dyDescent="0.25">
      <c r="A12" s="68"/>
      <c r="B12" s="68"/>
      <c r="C12" s="68"/>
      <c r="D12" s="68"/>
      <c r="E12" s="68"/>
      <c r="F12" s="68"/>
      <c r="G12" s="68"/>
      <c r="H12" s="68"/>
      <c r="I12" s="1"/>
      <c r="J12" s="67" t="s">
        <v>11</v>
      </c>
      <c r="K12" s="68"/>
      <c r="L12" s="61"/>
      <c r="M12" s="62"/>
      <c r="N12" s="62"/>
      <c r="O12" s="62"/>
      <c r="P12" s="63"/>
      <c r="Q12" s="1"/>
      <c r="R12" s="1"/>
      <c r="S12" s="1"/>
      <c r="T12" s="1"/>
      <c r="U12" s="1"/>
      <c r="V12" s="1"/>
      <c r="W12" s="1"/>
      <c r="X12" s="1"/>
      <c r="Y12" s="1"/>
      <c r="Z12" s="1"/>
    </row>
    <row r="13" spans="1:26" ht="14.25" customHeight="1" x14ac:dyDescent="0.25">
      <c r="A13" s="68"/>
      <c r="B13" s="68"/>
      <c r="C13" s="68"/>
      <c r="D13" s="68"/>
      <c r="E13" s="68"/>
      <c r="F13" s="68"/>
      <c r="G13" s="68"/>
      <c r="H13" s="68"/>
      <c r="I13" s="1"/>
      <c r="J13" s="67" t="s">
        <v>12</v>
      </c>
      <c r="K13" s="68"/>
      <c r="L13" s="64">
        <v>2023</v>
      </c>
      <c r="M13" s="65"/>
      <c r="N13" s="65"/>
      <c r="O13" s="65"/>
      <c r="P13" s="66"/>
      <c r="Q13" s="1"/>
      <c r="R13" s="1"/>
      <c r="S13" s="1"/>
      <c r="T13" s="1"/>
      <c r="U13" s="1"/>
      <c r="V13" s="1"/>
      <c r="W13" s="1"/>
      <c r="X13" s="1"/>
      <c r="Y13" s="1"/>
      <c r="Z13" s="1"/>
    </row>
    <row r="14" spans="1:26" ht="14.25" customHeight="1" x14ac:dyDescent="0.25">
      <c r="A14" s="68"/>
      <c r="B14" s="68"/>
      <c r="C14" s="68"/>
      <c r="D14" s="68"/>
      <c r="E14" s="68"/>
      <c r="F14" s="68"/>
      <c r="G14" s="68"/>
      <c r="H14" s="68"/>
      <c r="I14" s="1"/>
      <c r="J14" s="1"/>
      <c r="K14" s="1"/>
      <c r="L14" s="1"/>
      <c r="M14" s="1"/>
      <c r="N14" s="1"/>
      <c r="O14" s="1"/>
      <c r="P14" s="1"/>
      <c r="Q14" s="1"/>
      <c r="R14" s="1"/>
      <c r="S14" s="1"/>
      <c r="T14" s="1"/>
      <c r="U14" s="1"/>
      <c r="V14" s="1"/>
      <c r="W14" s="1"/>
      <c r="X14" s="1"/>
      <c r="Y14" s="1"/>
      <c r="Z14" s="1"/>
    </row>
    <row r="15" spans="1:26" ht="14.25" customHeight="1" x14ac:dyDescent="0.25">
      <c r="A15" s="68"/>
      <c r="B15" s="68"/>
      <c r="C15" s="68"/>
      <c r="D15" s="68"/>
      <c r="E15" s="68"/>
      <c r="F15" s="68"/>
      <c r="G15" s="68"/>
      <c r="H15" s="68"/>
      <c r="I15" s="1"/>
      <c r="J15" s="69" t="s">
        <v>13</v>
      </c>
      <c r="K15" s="70"/>
      <c r="L15" s="4">
        <f>MaxTSVoltage</f>
        <v>0</v>
      </c>
      <c r="M15" s="1" t="s">
        <v>14</v>
      </c>
      <c r="N15" s="1"/>
      <c r="O15" s="1"/>
      <c r="P15" s="1"/>
      <c r="Q15" s="1"/>
      <c r="R15" s="1"/>
      <c r="S15" s="1"/>
      <c r="T15" s="1"/>
      <c r="U15" s="1"/>
      <c r="V15" s="1"/>
      <c r="W15" s="1"/>
      <c r="X15" s="1"/>
      <c r="Y15" s="1"/>
      <c r="Z15" s="1"/>
    </row>
    <row r="16" spans="1:26" ht="14.25" customHeight="1" x14ac:dyDescent="0.25">
      <c r="A16" s="68"/>
      <c r="B16" s="68"/>
      <c r="C16" s="68"/>
      <c r="D16" s="68"/>
      <c r="E16" s="68"/>
      <c r="F16" s="68"/>
      <c r="G16" s="68"/>
      <c r="H16" s="68"/>
      <c r="I16" s="1"/>
      <c r="J16" s="69" t="s">
        <v>15</v>
      </c>
      <c r="K16" s="70"/>
      <c r="L16" s="4" t="e">
        <f ca="1">Accumulator!U20</f>
        <v>#N/A</v>
      </c>
      <c r="M16" s="1" t="s">
        <v>16</v>
      </c>
      <c r="N16" s="1"/>
      <c r="O16" s="1"/>
      <c r="P16" s="1"/>
      <c r="Q16" s="1"/>
      <c r="R16" s="1"/>
      <c r="S16" s="1"/>
      <c r="T16" s="1"/>
      <c r="U16" s="1"/>
      <c r="V16" s="1"/>
      <c r="W16" s="1"/>
      <c r="X16" s="1"/>
      <c r="Y16" s="1"/>
      <c r="Z16" s="1"/>
    </row>
    <row r="17" spans="1:26" ht="14.25" customHeight="1" x14ac:dyDescent="0.25">
      <c r="A17" s="68"/>
      <c r="B17" s="68"/>
      <c r="C17" s="68"/>
      <c r="D17" s="68"/>
      <c r="E17" s="68"/>
      <c r="F17" s="68"/>
      <c r="G17" s="68"/>
      <c r="H17" s="68"/>
      <c r="I17" s="1"/>
      <c r="J17" s="1"/>
      <c r="K17" s="1"/>
      <c r="L17" s="1"/>
      <c r="M17" s="1"/>
      <c r="N17" s="1"/>
      <c r="O17" s="1"/>
      <c r="P17" s="1"/>
      <c r="Q17" s="1"/>
      <c r="R17" s="1"/>
      <c r="S17" s="1"/>
      <c r="T17" s="1"/>
      <c r="U17" s="1"/>
      <c r="V17" s="1"/>
      <c r="W17" s="1"/>
      <c r="X17" s="1"/>
      <c r="Y17" s="1"/>
      <c r="Z17" s="1"/>
    </row>
    <row r="18" spans="1:26"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49" t="s">
        <v>17</v>
      </c>
      <c r="B19" s="50"/>
      <c r="C19" s="50"/>
      <c r="D19" s="50"/>
      <c r="E19" s="50"/>
      <c r="F19" s="50"/>
      <c r="G19" s="50"/>
      <c r="H19" s="50"/>
      <c r="I19" s="50"/>
      <c r="J19" s="50"/>
      <c r="K19" s="50"/>
      <c r="L19" s="50"/>
      <c r="M19" s="50"/>
      <c r="N19" s="50"/>
      <c r="O19" s="50"/>
      <c r="P19" s="51"/>
      <c r="Q19" s="1"/>
      <c r="R19" s="1"/>
      <c r="S19" s="1"/>
      <c r="T19" s="1"/>
      <c r="U19" s="1"/>
      <c r="V19" s="1"/>
      <c r="W19" s="1"/>
      <c r="X19" s="1"/>
      <c r="Y19" s="1"/>
      <c r="Z19" s="1"/>
    </row>
    <row r="20" spans="1:26" ht="14.25" customHeight="1" x14ac:dyDescent="0.25">
      <c r="A20" s="52"/>
      <c r="B20" s="53"/>
      <c r="C20" s="53"/>
      <c r="D20" s="53"/>
      <c r="E20" s="53"/>
      <c r="F20" s="53"/>
      <c r="G20" s="53"/>
      <c r="H20" s="53"/>
      <c r="I20" s="53"/>
      <c r="J20" s="53"/>
      <c r="K20" s="53"/>
      <c r="L20" s="53"/>
      <c r="M20" s="53"/>
      <c r="N20" s="53"/>
      <c r="O20" s="53"/>
      <c r="P20" s="54"/>
      <c r="Q20" s="1"/>
      <c r="R20" s="1"/>
      <c r="S20" s="1"/>
      <c r="T20" s="1"/>
      <c r="U20" s="1"/>
      <c r="V20" s="1"/>
      <c r="W20" s="1"/>
      <c r="X20" s="1"/>
      <c r="Y20" s="1"/>
      <c r="Z20" s="1"/>
    </row>
    <row r="21" spans="1:26" ht="14.25" customHeight="1" x14ac:dyDescent="0.25">
      <c r="A21" s="55"/>
      <c r="B21" s="56"/>
      <c r="C21" s="56"/>
      <c r="D21" s="56"/>
      <c r="E21" s="56"/>
      <c r="F21" s="56"/>
      <c r="G21" s="56"/>
      <c r="H21" s="56"/>
      <c r="I21" s="56"/>
      <c r="J21" s="56"/>
      <c r="K21" s="56"/>
      <c r="L21" s="56"/>
      <c r="M21" s="56"/>
      <c r="N21" s="56"/>
      <c r="O21" s="56"/>
      <c r="P21" s="57"/>
      <c r="Q21" s="1"/>
      <c r="R21" s="1"/>
      <c r="S21" s="1"/>
      <c r="T21" s="1"/>
      <c r="U21" s="1"/>
      <c r="V21" s="1"/>
      <c r="W21" s="1"/>
      <c r="X21" s="1"/>
      <c r="Y21" s="1"/>
      <c r="Z21" s="1"/>
    </row>
    <row r="22" spans="1:26" ht="14.25" customHeight="1" x14ac:dyDescent="0.25">
      <c r="A22" s="55"/>
      <c r="B22" s="56"/>
      <c r="C22" s="56"/>
      <c r="D22" s="56"/>
      <c r="E22" s="56"/>
      <c r="F22" s="56"/>
      <c r="G22" s="56"/>
      <c r="H22" s="56"/>
      <c r="I22" s="56"/>
      <c r="J22" s="56"/>
      <c r="K22" s="56"/>
      <c r="L22" s="56"/>
      <c r="M22" s="56"/>
      <c r="N22" s="56"/>
      <c r="O22" s="56"/>
      <c r="P22" s="57"/>
      <c r="Q22" s="1"/>
      <c r="R22" s="1"/>
      <c r="S22" s="1"/>
      <c r="T22" s="1"/>
      <c r="U22" s="1"/>
      <c r="V22" s="1"/>
      <c r="W22" s="1"/>
      <c r="X22" s="1"/>
      <c r="Y22" s="1"/>
      <c r="Z22" s="1"/>
    </row>
    <row r="23" spans="1:26" ht="14.25" customHeight="1" x14ac:dyDescent="0.25">
      <c r="A23" s="55"/>
      <c r="B23" s="56"/>
      <c r="C23" s="56"/>
      <c r="D23" s="56"/>
      <c r="E23" s="56"/>
      <c r="F23" s="56"/>
      <c r="G23" s="56"/>
      <c r="H23" s="56"/>
      <c r="I23" s="56"/>
      <c r="J23" s="56"/>
      <c r="K23" s="56"/>
      <c r="L23" s="56"/>
      <c r="M23" s="56"/>
      <c r="N23" s="56"/>
      <c r="O23" s="56"/>
      <c r="P23" s="57"/>
      <c r="Q23" s="1"/>
      <c r="R23" s="1"/>
      <c r="S23" s="1"/>
      <c r="T23" s="1"/>
      <c r="U23" s="1"/>
      <c r="V23" s="1"/>
      <c r="W23" s="1"/>
      <c r="X23" s="1"/>
      <c r="Y23" s="1"/>
      <c r="Z23" s="1"/>
    </row>
    <row r="24" spans="1:26" ht="14.25" customHeight="1" x14ac:dyDescent="0.25">
      <c r="A24" s="55"/>
      <c r="B24" s="56"/>
      <c r="C24" s="56"/>
      <c r="D24" s="56"/>
      <c r="E24" s="56"/>
      <c r="F24" s="56"/>
      <c r="G24" s="56"/>
      <c r="H24" s="56"/>
      <c r="I24" s="56"/>
      <c r="J24" s="56"/>
      <c r="K24" s="56"/>
      <c r="L24" s="56"/>
      <c r="M24" s="56"/>
      <c r="N24" s="56"/>
      <c r="O24" s="56"/>
      <c r="P24" s="57"/>
      <c r="Q24" s="1"/>
      <c r="R24" s="1"/>
      <c r="S24" s="1"/>
      <c r="T24" s="1"/>
      <c r="U24" s="1"/>
      <c r="V24" s="1"/>
      <c r="W24" s="1"/>
      <c r="X24" s="1"/>
      <c r="Y24" s="1"/>
      <c r="Z24" s="1"/>
    </row>
    <row r="25" spans="1:26" ht="14.25" customHeight="1" x14ac:dyDescent="0.25">
      <c r="A25" s="55"/>
      <c r="B25" s="56"/>
      <c r="C25" s="56"/>
      <c r="D25" s="56"/>
      <c r="E25" s="56"/>
      <c r="F25" s="56"/>
      <c r="G25" s="56"/>
      <c r="H25" s="56"/>
      <c r="I25" s="56"/>
      <c r="J25" s="56"/>
      <c r="K25" s="56"/>
      <c r="L25" s="56"/>
      <c r="M25" s="56"/>
      <c r="N25" s="56"/>
      <c r="O25" s="56"/>
      <c r="P25" s="57"/>
      <c r="Q25" s="1"/>
      <c r="R25" s="1"/>
      <c r="S25" s="1"/>
      <c r="T25" s="1"/>
      <c r="U25" s="1"/>
      <c r="V25" s="1"/>
      <c r="W25" s="1"/>
      <c r="X25" s="1"/>
      <c r="Y25" s="1"/>
      <c r="Z25" s="1"/>
    </row>
    <row r="26" spans="1:26" ht="14.25" customHeight="1" x14ac:dyDescent="0.25">
      <c r="A26" s="55"/>
      <c r="B26" s="56"/>
      <c r="C26" s="56"/>
      <c r="D26" s="56"/>
      <c r="E26" s="56"/>
      <c r="F26" s="56"/>
      <c r="G26" s="56"/>
      <c r="H26" s="56"/>
      <c r="I26" s="56"/>
      <c r="J26" s="56"/>
      <c r="K26" s="56"/>
      <c r="L26" s="56"/>
      <c r="M26" s="56"/>
      <c r="N26" s="56"/>
      <c r="O26" s="56"/>
      <c r="P26" s="57"/>
      <c r="Q26" s="1"/>
      <c r="R26" s="1"/>
      <c r="S26" s="1"/>
      <c r="T26" s="1"/>
      <c r="U26" s="1"/>
      <c r="V26" s="1"/>
      <c r="W26" s="1"/>
      <c r="X26" s="1"/>
      <c r="Y26" s="1"/>
      <c r="Z26" s="1"/>
    </row>
    <row r="27" spans="1:26" ht="14.25" customHeight="1" x14ac:dyDescent="0.25">
      <c r="A27" s="55"/>
      <c r="B27" s="56"/>
      <c r="C27" s="56"/>
      <c r="D27" s="56"/>
      <c r="E27" s="56"/>
      <c r="F27" s="56"/>
      <c r="G27" s="56"/>
      <c r="H27" s="56"/>
      <c r="I27" s="56"/>
      <c r="J27" s="56"/>
      <c r="K27" s="56"/>
      <c r="L27" s="56"/>
      <c r="M27" s="56"/>
      <c r="N27" s="56"/>
      <c r="O27" s="56"/>
      <c r="P27" s="57"/>
      <c r="Q27" s="1"/>
      <c r="R27" s="1"/>
      <c r="S27" s="1"/>
      <c r="T27" s="1"/>
      <c r="U27" s="1"/>
      <c r="V27" s="1"/>
      <c r="W27" s="1"/>
      <c r="X27" s="1"/>
      <c r="Y27" s="1"/>
      <c r="Z27" s="1"/>
    </row>
    <row r="28" spans="1:26" ht="14.25" customHeight="1" x14ac:dyDescent="0.25">
      <c r="A28" s="55"/>
      <c r="B28" s="56"/>
      <c r="C28" s="56"/>
      <c r="D28" s="56"/>
      <c r="E28" s="56"/>
      <c r="F28" s="56"/>
      <c r="G28" s="56"/>
      <c r="H28" s="56"/>
      <c r="I28" s="56"/>
      <c r="J28" s="56"/>
      <c r="K28" s="56"/>
      <c r="L28" s="56"/>
      <c r="M28" s="56"/>
      <c r="N28" s="56"/>
      <c r="O28" s="56"/>
      <c r="P28" s="57"/>
      <c r="Q28" s="1"/>
      <c r="R28" s="1"/>
      <c r="S28" s="1"/>
      <c r="T28" s="1"/>
      <c r="U28" s="1"/>
      <c r="V28" s="1"/>
      <c r="W28" s="1"/>
      <c r="X28" s="1"/>
      <c r="Y28" s="1"/>
      <c r="Z28" s="1"/>
    </row>
    <row r="29" spans="1:26" ht="14.25" customHeight="1" x14ac:dyDescent="0.25">
      <c r="A29" s="55"/>
      <c r="B29" s="56"/>
      <c r="C29" s="56"/>
      <c r="D29" s="56"/>
      <c r="E29" s="56"/>
      <c r="F29" s="56"/>
      <c r="G29" s="56"/>
      <c r="H29" s="56"/>
      <c r="I29" s="56"/>
      <c r="J29" s="56"/>
      <c r="K29" s="56"/>
      <c r="L29" s="56"/>
      <c r="M29" s="56"/>
      <c r="N29" s="56"/>
      <c r="O29" s="56"/>
      <c r="P29" s="57"/>
      <c r="Q29" s="1"/>
      <c r="R29" s="1"/>
      <c r="S29" s="1"/>
      <c r="T29" s="1"/>
      <c r="U29" s="1"/>
      <c r="V29" s="1"/>
      <c r="W29" s="1"/>
      <c r="X29" s="1"/>
      <c r="Y29" s="1"/>
      <c r="Z29" s="1"/>
    </row>
    <row r="30" spans="1:26" ht="14.25" customHeight="1" x14ac:dyDescent="0.25">
      <c r="A30" s="55"/>
      <c r="B30" s="56"/>
      <c r="C30" s="56"/>
      <c r="D30" s="56"/>
      <c r="E30" s="56"/>
      <c r="F30" s="56"/>
      <c r="G30" s="56"/>
      <c r="H30" s="56"/>
      <c r="I30" s="56"/>
      <c r="J30" s="56"/>
      <c r="K30" s="56"/>
      <c r="L30" s="56"/>
      <c r="M30" s="56"/>
      <c r="N30" s="56"/>
      <c r="O30" s="56"/>
      <c r="P30" s="57"/>
      <c r="Q30" s="1"/>
      <c r="R30" s="1"/>
      <c r="S30" s="1"/>
      <c r="T30" s="1"/>
      <c r="U30" s="1"/>
      <c r="V30" s="1"/>
      <c r="W30" s="1"/>
      <c r="X30" s="1"/>
      <c r="Y30" s="1"/>
      <c r="Z30" s="1"/>
    </row>
    <row r="31" spans="1:26" ht="14.25" customHeight="1" x14ac:dyDescent="0.25">
      <c r="A31" s="55"/>
      <c r="B31" s="56"/>
      <c r="C31" s="56"/>
      <c r="D31" s="56"/>
      <c r="E31" s="56"/>
      <c r="F31" s="56"/>
      <c r="G31" s="56"/>
      <c r="H31" s="56"/>
      <c r="I31" s="56"/>
      <c r="J31" s="56"/>
      <c r="K31" s="56"/>
      <c r="L31" s="56"/>
      <c r="M31" s="56"/>
      <c r="N31" s="56"/>
      <c r="O31" s="56"/>
      <c r="P31" s="57"/>
      <c r="Q31" s="1"/>
      <c r="R31" s="1"/>
      <c r="S31" s="1"/>
      <c r="T31" s="1"/>
      <c r="U31" s="1"/>
      <c r="V31" s="1"/>
      <c r="W31" s="1"/>
      <c r="X31" s="1"/>
      <c r="Y31" s="1"/>
      <c r="Z31" s="1"/>
    </row>
    <row r="32" spans="1:26" ht="14.25" customHeight="1" x14ac:dyDescent="0.25">
      <c r="A32" s="55"/>
      <c r="B32" s="56"/>
      <c r="C32" s="56"/>
      <c r="D32" s="56"/>
      <c r="E32" s="56"/>
      <c r="F32" s="56"/>
      <c r="G32" s="56"/>
      <c r="H32" s="56"/>
      <c r="I32" s="56"/>
      <c r="J32" s="56"/>
      <c r="K32" s="56"/>
      <c r="L32" s="56"/>
      <c r="M32" s="56"/>
      <c r="N32" s="56"/>
      <c r="O32" s="56"/>
      <c r="P32" s="57"/>
      <c r="Q32" s="1"/>
      <c r="R32" s="1"/>
      <c r="S32" s="1"/>
      <c r="T32" s="1"/>
      <c r="U32" s="1"/>
      <c r="V32" s="1"/>
      <c r="W32" s="1"/>
      <c r="X32" s="1"/>
      <c r="Y32" s="1"/>
      <c r="Z32" s="1"/>
    </row>
    <row r="33" spans="1:26" ht="14.25" customHeight="1" x14ac:dyDescent="0.25">
      <c r="A33" s="55"/>
      <c r="B33" s="56"/>
      <c r="C33" s="56"/>
      <c r="D33" s="56"/>
      <c r="E33" s="56"/>
      <c r="F33" s="56"/>
      <c r="G33" s="56"/>
      <c r="H33" s="56"/>
      <c r="I33" s="56"/>
      <c r="J33" s="56"/>
      <c r="K33" s="56"/>
      <c r="L33" s="56"/>
      <c r="M33" s="56"/>
      <c r="N33" s="56"/>
      <c r="O33" s="56"/>
      <c r="P33" s="57"/>
      <c r="Q33" s="1"/>
      <c r="R33" s="1"/>
      <c r="S33" s="1"/>
      <c r="T33" s="1"/>
      <c r="U33" s="1"/>
      <c r="V33" s="1"/>
      <c r="W33" s="1"/>
      <c r="X33" s="1"/>
      <c r="Y33" s="1"/>
      <c r="Z33" s="1"/>
    </row>
    <row r="34" spans="1:26" ht="14.25" customHeight="1" x14ac:dyDescent="0.25">
      <c r="A34" s="55"/>
      <c r="B34" s="56"/>
      <c r="C34" s="56"/>
      <c r="D34" s="56"/>
      <c r="E34" s="56"/>
      <c r="F34" s="56"/>
      <c r="G34" s="56"/>
      <c r="H34" s="56"/>
      <c r="I34" s="56"/>
      <c r="J34" s="56"/>
      <c r="K34" s="56"/>
      <c r="L34" s="56"/>
      <c r="M34" s="56"/>
      <c r="N34" s="56"/>
      <c r="O34" s="56"/>
      <c r="P34" s="57"/>
      <c r="Q34" s="1"/>
      <c r="R34" s="1"/>
      <c r="S34" s="1"/>
      <c r="T34" s="1"/>
      <c r="U34" s="1"/>
      <c r="V34" s="1"/>
      <c r="W34" s="1"/>
      <c r="X34" s="1"/>
      <c r="Y34" s="1"/>
      <c r="Z34" s="1"/>
    </row>
    <row r="35" spans="1:26" ht="14.25" customHeight="1" x14ac:dyDescent="0.25">
      <c r="A35" s="58"/>
      <c r="B35" s="59"/>
      <c r="C35" s="59"/>
      <c r="D35" s="59"/>
      <c r="E35" s="59"/>
      <c r="F35" s="59"/>
      <c r="G35" s="59"/>
      <c r="H35" s="59"/>
      <c r="I35" s="59"/>
      <c r="J35" s="59"/>
      <c r="K35" s="59"/>
      <c r="L35" s="59"/>
      <c r="M35" s="59"/>
      <c r="N35" s="59"/>
      <c r="O35" s="59"/>
      <c r="P35" s="60"/>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46" t="s">
        <v>18</v>
      </c>
      <c r="B38" s="47"/>
      <c r="C38" s="47"/>
      <c r="D38" s="47"/>
      <c r="E38" s="47"/>
      <c r="F38" s="47"/>
      <c r="G38" s="47"/>
      <c r="H38" s="48"/>
      <c r="I38" s="1"/>
      <c r="J38" s="1"/>
      <c r="K38" s="1"/>
      <c r="L38" s="1"/>
      <c r="M38" s="1"/>
      <c r="N38" s="1"/>
      <c r="O38" s="1"/>
      <c r="P38" s="1"/>
      <c r="Q38" s="1"/>
      <c r="R38" s="1"/>
      <c r="S38" s="1"/>
      <c r="T38" s="1"/>
      <c r="U38" s="1"/>
      <c r="V38" s="1"/>
      <c r="W38" s="1"/>
      <c r="X38" s="1"/>
      <c r="Y38" s="1"/>
      <c r="Z38" s="1"/>
    </row>
    <row r="39" spans="1:26" ht="14.25" customHeight="1" x14ac:dyDescent="0.25">
      <c r="A39" s="5" t="s">
        <v>19</v>
      </c>
      <c r="B39" s="5" t="s">
        <v>20</v>
      </c>
      <c r="C39" s="41" t="s">
        <v>21</v>
      </c>
      <c r="D39" s="42"/>
      <c r="E39" s="42"/>
      <c r="F39" s="42"/>
      <c r="G39" s="42"/>
      <c r="H39" s="43"/>
      <c r="I39" s="1"/>
      <c r="J39" s="1"/>
      <c r="K39" s="1"/>
      <c r="L39" s="1"/>
      <c r="M39" s="1"/>
      <c r="N39" s="1"/>
      <c r="O39" s="1"/>
      <c r="P39" s="1"/>
      <c r="Q39" s="1"/>
      <c r="R39" s="1"/>
      <c r="S39" s="1"/>
      <c r="T39" s="1"/>
      <c r="U39" s="1"/>
      <c r="V39" s="1"/>
      <c r="W39" s="1"/>
      <c r="X39" s="1"/>
      <c r="Y39" s="1"/>
      <c r="Z39" s="1"/>
    </row>
    <row r="40" spans="1:26" ht="14.25" customHeight="1" x14ac:dyDescent="0.25">
      <c r="A40" s="6">
        <v>1</v>
      </c>
      <c r="B40" s="7">
        <v>44940</v>
      </c>
      <c r="C40" s="44" t="s">
        <v>330</v>
      </c>
      <c r="D40" s="42"/>
      <c r="E40" s="42"/>
      <c r="F40" s="42"/>
      <c r="G40" s="42"/>
      <c r="H40" s="43"/>
      <c r="I40" s="1"/>
      <c r="J40" s="1"/>
      <c r="K40" s="1"/>
      <c r="L40" s="1"/>
      <c r="M40" s="1"/>
      <c r="N40" s="1"/>
      <c r="O40" s="1"/>
      <c r="P40" s="1"/>
      <c r="Q40" s="1"/>
      <c r="R40" s="1"/>
      <c r="S40" s="1"/>
      <c r="T40" s="1"/>
      <c r="U40" s="1"/>
      <c r="V40" s="1"/>
      <c r="W40" s="1"/>
      <c r="X40" s="1"/>
      <c r="Y40" s="1"/>
      <c r="Z40" s="1"/>
    </row>
    <row r="41" spans="1:26" ht="14.25" customHeight="1" x14ac:dyDescent="0.25">
      <c r="A41" s="6"/>
      <c r="B41" s="8"/>
      <c r="C41" s="45"/>
      <c r="D41" s="42"/>
      <c r="E41" s="42"/>
      <c r="F41" s="42"/>
      <c r="G41" s="42"/>
      <c r="H41" s="43"/>
      <c r="I41" s="1"/>
      <c r="J41" s="1"/>
      <c r="K41" s="1"/>
      <c r="L41" s="1"/>
      <c r="M41" s="1"/>
      <c r="N41" s="1"/>
      <c r="O41" s="1"/>
      <c r="P41" s="1"/>
      <c r="Q41" s="1"/>
      <c r="R41" s="1"/>
      <c r="S41" s="1"/>
      <c r="T41" s="1"/>
      <c r="U41" s="1"/>
      <c r="V41" s="1"/>
      <c r="W41" s="1"/>
      <c r="X41" s="1"/>
      <c r="Y41" s="1"/>
      <c r="Z41" s="1"/>
    </row>
    <row r="42" spans="1:26" ht="14.25" customHeight="1" x14ac:dyDescent="0.25">
      <c r="A42" s="9"/>
      <c r="B42" s="8"/>
      <c r="C42" s="45"/>
      <c r="D42" s="42"/>
      <c r="E42" s="42"/>
      <c r="F42" s="42"/>
      <c r="G42" s="42"/>
      <c r="H42" s="43"/>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DQO/DcdC4IbzqoAi/kdj3wEDeW8ca09GPZgRh9OqFgbTNialGaYuOF+O3ag0MdasOm5SvuigNgFNUGTp3fGE8Q==" saltValue="TUfScWueeaLgkxHDU+xSdg==" spinCount="100000" sheet="1" scenarios="1" formatCells="0" insertHyperlinks="0" selectLockedCells="1"/>
  <mergeCells count="26">
    <mergeCell ref="J1:L1"/>
    <mergeCell ref="A2:H17"/>
    <mergeCell ref="J2:K2"/>
    <mergeCell ref="J3:K3"/>
    <mergeCell ref="J4:K4"/>
    <mergeCell ref="J5:K5"/>
    <mergeCell ref="J15:K15"/>
    <mergeCell ref="J16:K16"/>
    <mergeCell ref="J9:K9"/>
    <mergeCell ref="L11:P11"/>
    <mergeCell ref="C39:H39"/>
    <mergeCell ref="C40:H40"/>
    <mergeCell ref="C41:H41"/>
    <mergeCell ref="C42:H42"/>
    <mergeCell ref="A1:H1"/>
    <mergeCell ref="A19:P19"/>
    <mergeCell ref="A20:P35"/>
    <mergeCell ref="A38:H38"/>
    <mergeCell ref="L12:P12"/>
    <mergeCell ref="L13:P13"/>
    <mergeCell ref="J11:K11"/>
    <mergeCell ref="J12:K12"/>
    <mergeCell ref="J13:K13"/>
    <mergeCell ref="J6:K6"/>
    <mergeCell ref="J7:K7"/>
    <mergeCell ref="J8:K8"/>
  </mergeCells>
  <pageMargins left="0.7" right="0.7" top="0.75" bottom="0.75" header="0" footer="0"/>
  <pageSetup orientation="portrait" r:id="rId1"/>
  <headerFooter>
    <oddFooter>&amp;R#FF0000Public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B1" zoomScale="70" zoomScaleNormal="70" workbookViewId="0">
      <pane ySplit="1" topLeftCell="A24" activePane="bottomLeft" state="frozen"/>
      <selection activeCell="L11" sqref="L11:P11"/>
      <selection pane="bottomLeft" activeCell="C49" sqref="C49"/>
    </sheetView>
  </sheetViews>
  <sheetFormatPr defaultColWidth="11.1796875" defaultRowHeight="15" customHeight="1" x14ac:dyDescent="0.25"/>
  <cols>
    <col min="1" max="1" width="15.7265625" hidden="1" customWidth="1"/>
    <col min="2" max="2" width="11.90625" customWidth="1"/>
    <col min="3" max="26" width="8.7265625" customWidth="1"/>
  </cols>
  <sheetData>
    <row r="1" spans="1:26" ht="14.25" customHeight="1" x14ac:dyDescent="0.25">
      <c r="A1" s="1"/>
      <c r="B1" s="3" t="s">
        <v>1</v>
      </c>
      <c r="C1" s="2" t="str">
        <f t="array" aca="1" ref="C1" ca="1">IF( SUM(COUNTIF(INDIRECT({"Datasheets!$F$2","Datasheets!$K$17","Datasheets!$K$39","Datasheets!$N$54","Datasheets!$K$63","Datasheets!$J$71","Datasheets!$L$93"}), "="&amp;IncompleteText))&gt;0, IncompleteText, IF(SUM(COUNTIF(INDIRECT({"Datasheets!$F$2","Datasheets!$K$17","Datasheets!$K$39","Datasheets!$N$54","Datasheets!$K$63","Datasheets!$J$71","Datasheets!$L$93"}), "="&amp;ErrorText)), ErrorText, OKText))</f>
        <v>BLANK</v>
      </c>
      <c r="D1" s="1"/>
      <c r="E1" s="1"/>
      <c r="F1" s="1"/>
      <c r="G1" s="1"/>
      <c r="H1" s="1"/>
      <c r="I1" s="1"/>
      <c r="J1" s="1"/>
      <c r="K1" s="1"/>
      <c r="L1" s="1"/>
      <c r="M1" s="1"/>
      <c r="N1" s="1"/>
      <c r="O1" s="1"/>
      <c r="P1" s="1"/>
      <c r="Q1" s="1"/>
      <c r="R1" s="1"/>
      <c r="S1" s="1"/>
      <c r="T1" s="1"/>
      <c r="U1" s="1"/>
      <c r="V1" s="1"/>
      <c r="W1" s="1"/>
      <c r="X1" s="1"/>
      <c r="Y1" s="1"/>
      <c r="Z1" s="1"/>
    </row>
    <row r="2" spans="1:26" ht="14.25" customHeight="1" x14ac:dyDescent="0.25">
      <c r="A2" s="1"/>
      <c r="B2" s="46" t="s">
        <v>22</v>
      </c>
      <c r="C2" s="47"/>
      <c r="D2" s="47"/>
      <c r="E2" s="48"/>
      <c r="F2" s="2" t="str">
        <f>IF(COUNTBLANK(D3:D14)&gt;0, IncompleteText, OKText)</f>
        <v>BLANK</v>
      </c>
      <c r="G2" s="1"/>
      <c r="H2" s="1"/>
      <c r="I2" s="1"/>
      <c r="J2" s="1"/>
      <c r="K2" s="1"/>
      <c r="L2" s="1"/>
      <c r="M2" s="1"/>
      <c r="N2" s="1"/>
      <c r="O2" s="1"/>
      <c r="P2" s="1"/>
      <c r="Q2" s="1"/>
      <c r="R2" s="1"/>
      <c r="S2" s="1"/>
      <c r="T2" s="1"/>
      <c r="U2" s="1"/>
      <c r="V2" s="1"/>
      <c r="W2" s="1"/>
      <c r="X2" s="1"/>
      <c r="Y2" s="1"/>
      <c r="Z2" s="1"/>
    </row>
    <row r="3" spans="1:26" ht="14.25" customHeight="1" x14ac:dyDescent="0.25">
      <c r="A3" s="1"/>
      <c r="B3" s="67" t="s">
        <v>23</v>
      </c>
      <c r="C3" s="68"/>
      <c r="D3" s="72"/>
      <c r="E3" s="63"/>
      <c r="F3" s="1"/>
      <c r="G3" s="1"/>
      <c r="H3" s="1"/>
      <c r="I3" s="1"/>
      <c r="J3" s="1"/>
      <c r="K3" s="1"/>
      <c r="L3" s="1"/>
      <c r="M3" s="1"/>
      <c r="N3" s="1"/>
      <c r="O3" s="1"/>
      <c r="P3" s="1"/>
      <c r="Q3" s="1"/>
      <c r="R3" s="1"/>
      <c r="S3" s="1"/>
      <c r="T3" s="1"/>
      <c r="U3" s="1"/>
      <c r="V3" s="1"/>
      <c r="W3" s="1"/>
      <c r="X3" s="1"/>
      <c r="Y3" s="1"/>
      <c r="Z3" s="1"/>
    </row>
    <row r="4" spans="1:26" ht="14.25" customHeight="1" x14ac:dyDescent="0.25">
      <c r="A4" s="1"/>
      <c r="B4" s="67" t="s">
        <v>24</v>
      </c>
      <c r="C4" s="68"/>
      <c r="D4" s="61"/>
      <c r="E4" s="63"/>
      <c r="F4" s="1"/>
      <c r="G4" s="1"/>
      <c r="H4" s="1"/>
      <c r="I4" s="1"/>
      <c r="J4" s="1"/>
      <c r="K4" s="1"/>
      <c r="L4" s="1"/>
      <c r="M4" s="1"/>
      <c r="N4" s="1"/>
      <c r="O4" s="1"/>
      <c r="P4" s="1"/>
      <c r="Q4" s="1"/>
      <c r="R4" s="1"/>
      <c r="S4" s="1"/>
      <c r="T4" s="1"/>
      <c r="U4" s="1"/>
      <c r="V4" s="1"/>
      <c r="W4" s="1"/>
      <c r="X4" s="1"/>
      <c r="Y4" s="1"/>
      <c r="Z4" s="1"/>
    </row>
    <row r="5" spans="1:26" ht="14.25" customHeight="1" x14ac:dyDescent="0.25">
      <c r="A5" s="1"/>
      <c r="B5" s="67" t="s">
        <v>25</v>
      </c>
      <c r="C5" s="68"/>
      <c r="D5" s="29"/>
      <c r="E5" s="26" t="s">
        <v>306</v>
      </c>
      <c r="F5" s="1"/>
      <c r="G5" s="1"/>
      <c r="H5" s="1"/>
      <c r="I5" s="1"/>
      <c r="J5" s="1"/>
      <c r="K5" s="1"/>
      <c r="L5" s="1"/>
      <c r="M5" s="1"/>
      <c r="N5" s="1"/>
      <c r="O5" s="1"/>
      <c r="P5" s="1"/>
      <c r="Q5" s="1"/>
      <c r="R5" s="1"/>
      <c r="S5" s="1"/>
      <c r="T5" s="1"/>
      <c r="U5" s="1"/>
      <c r="V5" s="1"/>
      <c r="W5" s="1"/>
      <c r="X5" s="1"/>
      <c r="Y5" s="1"/>
      <c r="Z5" s="1"/>
    </row>
    <row r="6" spans="1:26" ht="14.25" customHeight="1" x14ac:dyDescent="0.25">
      <c r="A6" s="1"/>
      <c r="B6" s="67" t="s">
        <v>26</v>
      </c>
      <c r="C6" s="68"/>
      <c r="D6" s="29"/>
      <c r="E6" s="10" t="s">
        <v>14</v>
      </c>
      <c r="F6" s="1"/>
      <c r="G6" s="1"/>
      <c r="H6" s="1"/>
      <c r="I6" s="1"/>
      <c r="J6" s="1"/>
      <c r="K6" s="1"/>
      <c r="L6" s="1"/>
      <c r="M6" s="1"/>
      <c r="N6" s="1"/>
      <c r="O6" s="1"/>
      <c r="P6" s="1"/>
      <c r="Q6" s="1"/>
      <c r="R6" s="1"/>
      <c r="S6" s="1"/>
      <c r="T6" s="1"/>
      <c r="U6" s="1"/>
      <c r="V6" s="1"/>
      <c r="W6" s="1"/>
      <c r="X6" s="1"/>
      <c r="Y6" s="1"/>
      <c r="Z6" s="1"/>
    </row>
    <row r="7" spans="1:26" ht="14.25" customHeight="1" x14ac:dyDescent="0.25">
      <c r="A7" s="1"/>
      <c r="B7" s="67" t="s">
        <v>27</v>
      </c>
      <c r="C7" s="68"/>
      <c r="D7" s="29"/>
      <c r="E7" s="10" t="s">
        <v>14</v>
      </c>
      <c r="F7" s="1"/>
      <c r="G7" s="1"/>
      <c r="H7" s="1"/>
      <c r="I7" s="1"/>
      <c r="J7" s="1"/>
      <c r="K7" s="1"/>
      <c r="L7" s="1"/>
      <c r="M7" s="1"/>
      <c r="N7" s="1"/>
      <c r="O7" s="1"/>
      <c r="P7" s="1"/>
      <c r="Q7" s="1"/>
      <c r="R7" s="1"/>
      <c r="S7" s="1"/>
      <c r="T7" s="1"/>
      <c r="U7" s="1"/>
      <c r="V7" s="1"/>
      <c r="W7" s="1"/>
      <c r="X7" s="1"/>
      <c r="Y7" s="1"/>
      <c r="Z7" s="1"/>
    </row>
    <row r="8" spans="1:26" ht="14.25" customHeight="1" x14ac:dyDescent="0.25">
      <c r="A8" s="1"/>
      <c r="B8" s="67" t="s">
        <v>28</v>
      </c>
      <c r="C8" s="68"/>
      <c r="D8" s="29"/>
      <c r="E8" s="10" t="s">
        <v>14</v>
      </c>
      <c r="F8" s="1"/>
      <c r="G8" s="1"/>
      <c r="H8" s="1"/>
      <c r="I8" s="1"/>
      <c r="J8" s="1"/>
      <c r="K8" s="1"/>
      <c r="L8" s="1"/>
      <c r="M8" s="1"/>
      <c r="N8" s="1"/>
      <c r="O8" s="1"/>
      <c r="P8" s="1"/>
      <c r="Q8" s="1"/>
      <c r="R8" s="1"/>
      <c r="S8" s="1"/>
      <c r="T8" s="1"/>
      <c r="U8" s="1"/>
      <c r="V8" s="1"/>
      <c r="W8" s="1"/>
      <c r="X8" s="1"/>
      <c r="Y8" s="1"/>
      <c r="Z8" s="1"/>
    </row>
    <row r="9" spans="1:26" ht="14.25" customHeight="1" x14ac:dyDescent="0.25">
      <c r="A9" s="1"/>
      <c r="B9" s="67" t="s">
        <v>29</v>
      </c>
      <c r="C9" s="68"/>
      <c r="D9" s="29"/>
      <c r="E9" s="10" t="s">
        <v>16</v>
      </c>
      <c r="F9" s="1"/>
      <c r="G9" s="1"/>
      <c r="H9" s="1"/>
      <c r="I9" s="1"/>
      <c r="J9" s="1"/>
      <c r="K9" s="1"/>
      <c r="L9" s="1"/>
      <c r="M9" s="1"/>
      <c r="N9" s="1"/>
      <c r="O9" s="1"/>
      <c r="P9" s="1"/>
      <c r="Q9" s="1"/>
      <c r="R9" s="1"/>
      <c r="S9" s="1"/>
      <c r="T9" s="1"/>
      <c r="U9" s="1"/>
      <c r="V9" s="1"/>
      <c r="W9" s="1"/>
      <c r="X9" s="1"/>
      <c r="Y9" s="1"/>
      <c r="Z9" s="1"/>
    </row>
    <row r="10" spans="1:26" ht="14.25" customHeight="1" x14ac:dyDescent="0.25">
      <c r="A10" s="1"/>
      <c r="B10" s="67" t="s">
        <v>30</v>
      </c>
      <c r="C10" s="68"/>
      <c r="D10" s="29"/>
      <c r="E10" s="10" t="s">
        <v>16</v>
      </c>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67" t="s">
        <v>31</v>
      </c>
      <c r="C11" s="68"/>
      <c r="D11" s="29"/>
      <c r="E11" s="10" t="s">
        <v>32</v>
      </c>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67" t="s">
        <v>33</v>
      </c>
      <c r="C12" s="68"/>
      <c r="D12" s="72"/>
      <c r="E12" s="63"/>
      <c r="F12" s="1"/>
      <c r="G12" s="1"/>
      <c r="H12" s="1"/>
      <c r="I12" s="1"/>
      <c r="J12" s="1"/>
      <c r="K12" s="1"/>
      <c r="L12" s="1"/>
      <c r="M12" s="1"/>
      <c r="N12" s="1"/>
      <c r="O12" s="1"/>
      <c r="P12" s="1"/>
      <c r="Q12" s="1"/>
      <c r="R12" s="1"/>
      <c r="S12" s="1"/>
      <c r="T12" s="1"/>
      <c r="U12" s="1"/>
      <c r="V12" s="1"/>
      <c r="W12" s="1"/>
      <c r="X12" s="1"/>
      <c r="Y12" s="1"/>
      <c r="Z12" s="1"/>
    </row>
    <row r="13" spans="1:26" ht="14.25" customHeight="1" x14ac:dyDescent="0.25">
      <c r="A13" s="1"/>
      <c r="B13" s="67" t="s">
        <v>34</v>
      </c>
      <c r="C13" s="73"/>
      <c r="D13" s="72"/>
      <c r="E13" s="63"/>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7" t="s">
        <v>35</v>
      </c>
      <c r="C14" s="73"/>
      <c r="D14" s="72"/>
      <c r="E14" s="63"/>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67" t="s">
        <v>17</v>
      </c>
      <c r="C15" s="73"/>
      <c r="D15" s="61"/>
      <c r="E15" s="62"/>
      <c r="F15" s="62"/>
      <c r="G15" s="62"/>
      <c r="H15" s="63"/>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46" t="s">
        <v>36</v>
      </c>
      <c r="C17" s="47"/>
      <c r="D17" s="47"/>
      <c r="E17" s="47"/>
      <c r="F17" s="47"/>
      <c r="G17" s="47"/>
      <c r="H17" s="47"/>
      <c r="I17" s="48"/>
      <c r="J17" s="25"/>
      <c r="K17" s="2" t="str">
        <f>IF(COUNTIF(K19:K37, "="&amp;IncompleteText), IncompleteText, IF(COUNTIF(K19:K37, "="&amp;ErrorText), ErrorText, OKText))</f>
        <v>BLANK</v>
      </c>
      <c r="L17" s="1"/>
      <c r="M17" s="1"/>
      <c r="N17" s="1"/>
      <c r="O17" s="1"/>
      <c r="P17" s="1"/>
      <c r="Q17" s="1"/>
      <c r="R17" s="1"/>
      <c r="S17" s="1"/>
      <c r="T17" s="1"/>
      <c r="U17" s="1"/>
      <c r="V17" s="1"/>
      <c r="W17" s="1"/>
      <c r="X17" s="1"/>
      <c r="Y17" s="1"/>
      <c r="Z17" s="1"/>
    </row>
    <row r="18" spans="1:26" ht="29.25" customHeight="1" x14ac:dyDescent="0.25">
      <c r="A18" s="1"/>
      <c r="B18" s="10" t="s">
        <v>37</v>
      </c>
      <c r="C18" s="12" t="s">
        <v>38</v>
      </c>
      <c r="D18" s="12" t="s">
        <v>39</v>
      </c>
      <c r="E18" s="12" t="s">
        <v>40</v>
      </c>
      <c r="F18" s="12" t="s">
        <v>41</v>
      </c>
      <c r="G18" s="12" t="s">
        <v>42</v>
      </c>
      <c r="H18" s="74" t="s">
        <v>34</v>
      </c>
      <c r="I18" s="75"/>
      <c r="J18" s="12" t="s">
        <v>43</v>
      </c>
      <c r="K18" s="13"/>
      <c r="L18" s="76" t="s">
        <v>17</v>
      </c>
      <c r="M18" s="68"/>
      <c r="N18" s="68"/>
      <c r="O18" s="68"/>
      <c r="P18" s="68"/>
      <c r="Q18" s="77" t="s">
        <v>44</v>
      </c>
      <c r="R18" s="78"/>
      <c r="S18" s="1"/>
      <c r="T18" s="1"/>
      <c r="U18" s="1"/>
      <c r="V18" s="1"/>
      <c r="W18" s="1"/>
      <c r="X18" s="1"/>
      <c r="Y18" s="1"/>
      <c r="Z18" s="1"/>
    </row>
    <row r="19" spans="1:26" ht="14.25" customHeight="1" x14ac:dyDescent="0.25">
      <c r="A19" s="1" t="str">
        <f t="shared" ref="A19:A104" ca="1" si="0">CONCATENATE(INDIRECT(CONCATENATE("B",ROW(A19))), " ", INDIRECT(CONCATENATE("C",ROW(A19))))</f>
        <v xml:space="preserve"> </v>
      </c>
      <c r="B19" s="30"/>
      <c r="C19" s="31"/>
      <c r="D19" s="30"/>
      <c r="E19" s="32"/>
      <c r="F19" s="30"/>
      <c r="G19" s="30"/>
      <c r="H19" s="61"/>
      <c r="I19" s="63"/>
      <c r="J19" s="33"/>
      <c r="K19" s="2" t="str">
        <f>IF(COUNTBLANK(B19:J19)=9,IncompleteText,IF(AND(COUNTBLANK(B19:J19)=1, G19&gt;=90),OKText,ErrorText))</f>
        <v>BLANK</v>
      </c>
      <c r="L19" s="61"/>
      <c r="M19" s="62"/>
      <c r="N19" s="62"/>
      <c r="O19" s="62"/>
      <c r="P19" s="63"/>
      <c r="Q19" s="79" t="s">
        <v>307</v>
      </c>
      <c r="R19" s="80"/>
      <c r="S19" s="1"/>
      <c r="T19" s="1"/>
      <c r="U19" s="1"/>
      <c r="V19" s="1"/>
      <c r="W19" s="1"/>
      <c r="X19" s="1"/>
      <c r="Y19" s="1"/>
      <c r="Z19" s="1"/>
    </row>
    <row r="20" spans="1:26" ht="14.25" customHeight="1" x14ac:dyDescent="0.25">
      <c r="A20" s="1" t="str">
        <f t="shared" ca="1" si="0"/>
        <v xml:space="preserve"> </v>
      </c>
      <c r="B20" s="30"/>
      <c r="C20" s="31"/>
      <c r="D20" s="30"/>
      <c r="E20" s="30"/>
      <c r="F20" s="30"/>
      <c r="G20" s="30"/>
      <c r="H20" s="61"/>
      <c r="I20" s="63"/>
      <c r="J20" s="33"/>
      <c r="K20" s="2" t="str">
        <f t="shared" ref="K20:K37" si="1">IF(COUNTBLANK(B20:J20)=9,"",IF(AND(COUNTBLANK(B20:J20)=1, G20&gt;=90),OKText,ErrorText))</f>
        <v/>
      </c>
      <c r="L20" s="61"/>
      <c r="M20" s="62"/>
      <c r="N20" s="62"/>
      <c r="O20" s="62"/>
      <c r="P20" s="63"/>
      <c r="Q20" s="81"/>
      <c r="R20" s="73"/>
      <c r="S20" s="1"/>
      <c r="T20" s="1"/>
      <c r="U20" s="1"/>
      <c r="V20" s="1"/>
      <c r="W20" s="1"/>
      <c r="X20" s="1"/>
      <c r="Y20" s="1"/>
      <c r="Z20" s="1"/>
    </row>
    <row r="21" spans="1:26" ht="14.25" customHeight="1" x14ac:dyDescent="0.25">
      <c r="A21" s="1" t="str">
        <f t="shared" ca="1" si="0"/>
        <v xml:space="preserve"> </v>
      </c>
      <c r="B21" s="30"/>
      <c r="C21" s="31"/>
      <c r="D21" s="30"/>
      <c r="E21" s="30"/>
      <c r="F21" s="30"/>
      <c r="G21" s="30"/>
      <c r="H21" s="61"/>
      <c r="I21" s="63"/>
      <c r="J21" s="33"/>
      <c r="K21" s="2" t="str">
        <f t="shared" si="1"/>
        <v/>
      </c>
      <c r="L21" s="61"/>
      <c r="M21" s="62"/>
      <c r="N21" s="62"/>
      <c r="O21" s="62"/>
      <c r="P21" s="63"/>
      <c r="Q21" s="81"/>
      <c r="R21" s="73"/>
      <c r="S21" s="1"/>
      <c r="T21" s="1"/>
      <c r="U21" s="1"/>
      <c r="V21" s="1"/>
      <c r="W21" s="1"/>
      <c r="X21" s="1"/>
      <c r="Y21" s="1"/>
      <c r="Z21" s="1"/>
    </row>
    <row r="22" spans="1:26" ht="14.25" customHeight="1" x14ac:dyDescent="0.25">
      <c r="A22" s="1" t="str">
        <f t="shared" ca="1" si="0"/>
        <v xml:space="preserve"> </v>
      </c>
      <c r="B22" s="30"/>
      <c r="C22" s="31"/>
      <c r="D22" s="30"/>
      <c r="E22" s="30"/>
      <c r="F22" s="30"/>
      <c r="G22" s="30"/>
      <c r="H22" s="61"/>
      <c r="I22" s="63"/>
      <c r="J22" s="33"/>
      <c r="K22" s="2" t="str">
        <f t="shared" si="1"/>
        <v/>
      </c>
      <c r="L22" s="61"/>
      <c r="M22" s="62"/>
      <c r="N22" s="62"/>
      <c r="O22" s="62"/>
      <c r="P22" s="63"/>
      <c r="Q22" s="81"/>
      <c r="R22" s="73"/>
      <c r="S22" s="1"/>
      <c r="T22" s="1"/>
      <c r="U22" s="1"/>
      <c r="V22" s="1"/>
      <c r="W22" s="1"/>
      <c r="X22" s="1"/>
      <c r="Y22" s="1"/>
      <c r="Z22" s="1"/>
    </row>
    <row r="23" spans="1:26" ht="14.25" customHeight="1" x14ac:dyDescent="0.25">
      <c r="A23" s="1" t="str">
        <f t="shared" ca="1" si="0"/>
        <v xml:space="preserve"> </v>
      </c>
      <c r="B23" s="30"/>
      <c r="C23" s="31"/>
      <c r="D23" s="30"/>
      <c r="E23" s="30"/>
      <c r="F23" s="30"/>
      <c r="G23" s="30"/>
      <c r="H23" s="61"/>
      <c r="I23" s="63"/>
      <c r="J23" s="33"/>
      <c r="K23" s="2" t="str">
        <f t="shared" si="1"/>
        <v/>
      </c>
      <c r="L23" s="61"/>
      <c r="M23" s="62"/>
      <c r="N23" s="62"/>
      <c r="O23" s="62"/>
      <c r="P23" s="63"/>
      <c r="Q23" s="81"/>
      <c r="R23" s="73"/>
      <c r="S23" s="1"/>
      <c r="T23" s="1"/>
      <c r="U23" s="1"/>
      <c r="V23" s="1"/>
      <c r="W23" s="1"/>
      <c r="X23" s="1"/>
      <c r="Y23" s="1"/>
      <c r="Z23" s="1"/>
    </row>
    <row r="24" spans="1:26" ht="14.25" customHeight="1" x14ac:dyDescent="0.25">
      <c r="A24" s="1" t="str">
        <f t="shared" ca="1" si="0"/>
        <v xml:space="preserve"> </v>
      </c>
      <c r="B24" s="30"/>
      <c r="C24" s="31"/>
      <c r="D24" s="30"/>
      <c r="E24" s="30"/>
      <c r="F24" s="30"/>
      <c r="G24" s="30"/>
      <c r="H24" s="61"/>
      <c r="I24" s="63"/>
      <c r="J24" s="33"/>
      <c r="K24" s="2" t="str">
        <f t="shared" si="1"/>
        <v/>
      </c>
      <c r="L24" s="61"/>
      <c r="M24" s="62"/>
      <c r="N24" s="62"/>
      <c r="O24" s="62"/>
      <c r="P24" s="63"/>
      <c r="Q24" s="81"/>
      <c r="R24" s="73"/>
      <c r="S24" s="1"/>
      <c r="T24" s="1"/>
      <c r="U24" s="1"/>
      <c r="V24" s="1"/>
      <c r="W24" s="1"/>
      <c r="X24" s="1"/>
      <c r="Y24" s="1"/>
      <c r="Z24" s="1"/>
    </row>
    <row r="25" spans="1:26" ht="14.25" customHeight="1" x14ac:dyDescent="0.25">
      <c r="A25" s="1" t="str">
        <f t="shared" ca="1" si="0"/>
        <v xml:space="preserve"> </v>
      </c>
      <c r="B25" s="30"/>
      <c r="C25" s="31"/>
      <c r="D25" s="30"/>
      <c r="E25" s="30"/>
      <c r="F25" s="30"/>
      <c r="G25" s="30"/>
      <c r="H25" s="61"/>
      <c r="I25" s="63"/>
      <c r="J25" s="33"/>
      <c r="K25" s="2" t="str">
        <f t="shared" si="1"/>
        <v/>
      </c>
      <c r="L25" s="61"/>
      <c r="M25" s="62"/>
      <c r="N25" s="62"/>
      <c r="O25" s="62"/>
      <c r="P25" s="63"/>
      <c r="Q25" s="81"/>
      <c r="R25" s="73"/>
      <c r="S25" s="1"/>
      <c r="T25" s="1"/>
      <c r="U25" s="1"/>
      <c r="V25" s="1"/>
      <c r="W25" s="1"/>
      <c r="X25" s="1"/>
      <c r="Y25" s="1"/>
      <c r="Z25" s="1"/>
    </row>
    <row r="26" spans="1:26" ht="14.25" customHeight="1" x14ac:dyDescent="0.25">
      <c r="A26" s="1" t="str">
        <f t="shared" ca="1" si="0"/>
        <v xml:space="preserve"> </v>
      </c>
      <c r="B26" s="30"/>
      <c r="C26" s="31"/>
      <c r="D26" s="30"/>
      <c r="E26" s="30"/>
      <c r="F26" s="30"/>
      <c r="G26" s="30"/>
      <c r="H26" s="61"/>
      <c r="I26" s="63"/>
      <c r="J26" s="33"/>
      <c r="K26" s="2" t="str">
        <f t="shared" si="1"/>
        <v/>
      </c>
      <c r="L26" s="61"/>
      <c r="M26" s="62"/>
      <c r="N26" s="62"/>
      <c r="O26" s="62"/>
      <c r="P26" s="63"/>
      <c r="Q26" s="81"/>
      <c r="R26" s="73"/>
      <c r="S26" s="1"/>
      <c r="T26" s="1"/>
      <c r="U26" s="1"/>
      <c r="V26" s="1"/>
      <c r="W26" s="1"/>
      <c r="X26" s="1"/>
      <c r="Y26" s="1"/>
      <c r="Z26" s="1"/>
    </row>
    <row r="27" spans="1:26" ht="14.25" customHeight="1" x14ac:dyDescent="0.25">
      <c r="A27" s="1" t="str">
        <f t="shared" ca="1" si="0"/>
        <v xml:space="preserve"> </v>
      </c>
      <c r="B27" s="30"/>
      <c r="C27" s="31"/>
      <c r="D27" s="30"/>
      <c r="E27" s="30"/>
      <c r="F27" s="30"/>
      <c r="G27" s="30"/>
      <c r="H27" s="61"/>
      <c r="I27" s="63"/>
      <c r="J27" s="33"/>
      <c r="K27" s="2" t="str">
        <f t="shared" si="1"/>
        <v/>
      </c>
      <c r="L27" s="61"/>
      <c r="M27" s="62"/>
      <c r="N27" s="62"/>
      <c r="O27" s="62"/>
      <c r="P27" s="63"/>
      <c r="Q27" s="81"/>
      <c r="R27" s="73"/>
      <c r="S27" s="1"/>
      <c r="T27" s="1"/>
      <c r="U27" s="1"/>
      <c r="V27" s="1"/>
      <c r="W27" s="1"/>
      <c r="X27" s="1"/>
      <c r="Y27" s="1"/>
      <c r="Z27" s="1"/>
    </row>
    <row r="28" spans="1:26" ht="14.25" customHeight="1" x14ac:dyDescent="0.25">
      <c r="A28" s="1" t="str">
        <f t="shared" ca="1" si="0"/>
        <v xml:space="preserve"> </v>
      </c>
      <c r="B28" s="30"/>
      <c r="C28" s="31"/>
      <c r="D28" s="30"/>
      <c r="E28" s="30"/>
      <c r="F28" s="30"/>
      <c r="G28" s="30"/>
      <c r="H28" s="61"/>
      <c r="I28" s="63"/>
      <c r="J28" s="33"/>
      <c r="K28" s="2" t="str">
        <f t="shared" si="1"/>
        <v/>
      </c>
      <c r="L28" s="61"/>
      <c r="M28" s="62"/>
      <c r="N28" s="62"/>
      <c r="O28" s="62"/>
      <c r="P28" s="63"/>
      <c r="Q28" s="81"/>
      <c r="R28" s="73"/>
      <c r="S28" s="1"/>
      <c r="T28" s="1"/>
      <c r="U28" s="1"/>
      <c r="V28" s="1"/>
      <c r="W28" s="1"/>
      <c r="X28" s="1"/>
      <c r="Y28" s="1"/>
      <c r="Z28" s="1"/>
    </row>
    <row r="29" spans="1:26" ht="14.25" customHeight="1" x14ac:dyDescent="0.25">
      <c r="A29" s="1" t="str">
        <f t="shared" ca="1" si="0"/>
        <v xml:space="preserve"> </v>
      </c>
      <c r="B29" s="30"/>
      <c r="C29" s="31"/>
      <c r="D29" s="30"/>
      <c r="E29" s="30"/>
      <c r="F29" s="30"/>
      <c r="G29" s="30"/>
      <c r="H29" s="61"/>
      <c r="I29" s="63"/>
      <c r="J29" s="33"/>
      <c r="K29" s="2" t="str">
        <f t="shared" si="1"/>
        <v/>
      </c>
      <c r="L29" s="61"/>
      <c r="M29" s="62"/>
      <c r="N29" s="62"/>
      <c r="O29" s="62"/>
      <c r="P29" s="63"/>
      <c r="Q29" s="81"/>
      <c r="R29" s="73"/>
      <c r="S29" s="1"/>
      <c r="T29" s="1"/>
      <c r="U29" s="1"/>
      <c r="V29" s="1"/>
      <c r="W29" s="1"/>
      <c r="X29" s="1"/>
      <c r="Y29" s="1"/>
      <c r="Z29" s="1"/>
    </row>
    <row r="30" spans="1:26" ht="14.25" customHeight="1" x14ac:dyDescent="0.25">
      <c r="A30" s="1" t="str">
        <f t="shared" ca="1" si="0"/>
        <v xml:space="preserve"> </v>
      </c>
      <c r="B30" s="30"/>
      <c r="C30" s="31"/>
      <c r="D30" s="30"/>
      <c r="E30" s="30"/>
      <c r="F30" s="30"/>
      <c r="G30" s="30"/>
      <c r="H30" s="61"/>
      <c r="I30" s="63"/>
      <c r="J30" s="33"/>
      <c r="K30" s="2" t="str">
        <f t="shared" si="1"/>
        <v/>
      </c>
      <c r="L30" s="61"/>
      <c r="M30" s="62"/>
      <c r="N30" s="62"/>
      <c r="O30" s="62"/>
      <c r="P30" s="63"/>
      <c r="Q30" s="81"/>
      <c r="R30" s="73"/>
      <c r="S30" s="1"/>
      <c r="T30" s="1"/>
      <c r="U30" s="1"/>
      <c r="V30" s="1"/>
      <c r="W30" s="1"/>
      <c r="X30" s="1"/>
      <c r="Y30" s="1"/>
      <c r="Z30" s="1"/>
    </row>
    <row r="31" spans="1:26" ht="14.25" customHeight="1" x14ac:dyDescent="0.25">
      <c r="A31" s="1" t="str">
        <f t="shared" ca="1" si="0"/>
        <v xml:space="preserve"> </v>
      </c>
      <c r="B31" s="30"/>
      <c r="C31" s="31"/>
      <c r="D31" s="30"/>
      <c r="E31" s="30"/>
      <c r="F31" s="30"/>
      <c r="G31" s="30"/>
      <c r="H31" s="61"/>
      <c r="I31" s="63"/>
      <c r="J31" s="33"/>
      <c r="K31" s="2" t="str">
        <f t="shared" si="1"/>
        <v/>
      </c>
      <c r="L31" s="61"/>
      <c r="M31" s="62"/>
      <c r="N31" s="62"/>
      <c r="O31" s="62"/>
      <c r="P31" s="63"/>
      <c r="Q31" s="81"/>
      <c r="R31" s="73"/>
      <c r="S31" s="1"/>
      <c r="T31" s="1"/>
      <c r="U31" s="1"/>
      <c r="V31" s="1"/>
      <c r="W31" s="1"/>
      <c r="X31" s="1"/>
      <c r="Y31" s="1"/>
      <c r="Z31" s="1"/>
    </row>
    <row r="32" spans="1:26" ht="14.25" customHeight="1" x14ac:dyDescent="0.25">
      <c r="A32" s="1" t="str">
        <f t="shared" ca="1" si="0"/>
        <v xml:space="preserve"> </v>
      </c>
      <c r="B32" s="30"/>
      <c r="C32" s="31"/>
      <c r="D32" s="30"/>
      <c r="E32" s="30"/>
      <c r="F32" s="30"/>
      <c r="G32" s="30"/>
      <c r="H32" s="61"/>
      <c r="I32" s="63"/>
      <c r="J32" s="33"/>
      <c r="K32" s="2" t="str">
        <f t="shared" si="1"/>
        <v/>
      </c>
      <c r="L32" s="61"/>
      <c r="M32" s="62"/>
      <c r="N32" s="62"/>
      <c r="O32" s="62"/>
      <c r="P32" s="63"/>
      <c r="Q32" s="81"/>
      <c r="R32" s="73"/>
      <c r="S32" s="1"/>
      <c r="T32" s="1"/>
      <c r="U32" s="1"/>
      <c r="V32" s="1"/>
      <c r="W32" s="1"/>
      <c r="X32" s="1"/>
      <c r="Y32" s="1"/>
      <c r="Z32" s="1"/>
    </row>
    <row r="33" spans="1:26" ht="14.25" customHeight="1" x14ac:dyDescent="0.25">
      <c r="A33" s="1" t="str">
        <f t="shared" ca="1" si="0"/>
        <v xml:space="preserve"> </v>
      </c>
      <c r="B33" s="30"/>
      <c r="C33" s="31"/>
      <c r="D33" s="30"/>
      <c r="E33" s="30"/>
      <c r="F33" s="30"/>
      <c r="G33" s="30"/>
      <c r="H33" s="61"/>
      <c r="I33" s="63"/>
      <c r="J33" s="33"/>
      <c r="K33" s="2" t="str">
        <f t="shared" si="1"/>
        <v/>
      </c>
      <c r="L33" s="61"/>
      <c r="M33" s="62"/>
      <c r="N33" s="62"/>
      <c r="O33" s="62"/>
      <c r="P33" s="63"/>
      <c r="Q33" s="81"/>
      <c r="R33" s="73"/>
      <c r="S33" s="1"/>
      <c r="T33" s="1"/>
      <c r="U33" s="1"/>
      <c r="V33" s="1"/>
      <c r="W33" s="1"/>
      <c r="X33" s="1"/>
      <c r="Y33" s="1"/>
      <c r="Z33" s="1"/>
    </row>
    <row r="34" spans="1:26" ht="14.25" customHeight="1" x14ac:dyDescent="0.25">
      <c r="A34" s="1" t="str">
        <f t="shared" ca="1" si="0"/>
        <v xml:space="preserve"> </v>
      </c>
      <c r="B34" s="30"/>
      <c r="C34" s="31"/>
      <c r="D34" s="30"/>
      <c r="E34" s="30"/>
      <c r="F34" s="30"/>
      <c r="G34" s="30"/>
      <c r="H34" s="61"/>
      <c r="I34" s="63"/>
      <c r="J34" s="33"/>
      <c r="K34" s="2" t="str">
        <f t="shared" si="1"/>
        <v/>
      </c>
      <c r="L34" s="61"/>
      <c r="M34" s="62"/>
      <c r="N34" s="62"/>
      <c r="O34" s="62"/>
      <c r="P34" s="63"/>
      <c r="Q34" s="81"/>
      <c r="R34" s="73"/>
      <c r="S34" s="1"/>
      <c r="T34" s="1"/>
      <c r="U34" s="1"/>
      <c r="V34" s="1"/>
      <c r="W34" s="1"/>
      <c r="X34" s="1"/>
      <c r="Y34" s="1"/>
      <c r="Z34" s="1"/>
    </row>
    <row r="35" spans="1:26" ht="14.25" customHeight="1" x14ac:dyDescent="0.25">
      <c r="A35" s="1" t="str">
        <f t="shared" ca="1" si="0"/>
        <v xml:space="preserve"> </v>
      </c>
      <c r="B35" s="30"/>
      <c r="C35" s="31"/>
      <c r="D35" s="30"/>
      <c r="E35" s="30"/>
      <c r="F35" s="30"/>
      <c r="G35" s="30"/>
      <c r="H35" s="61"/>
      <c r="I35" s="63"/>
      <c r="J35" s="33"/>
      <c r="K35" s="2" t="str">
        <f t="shared" si="1"/>
        <v/>
      </c>
      <c r="L35" s="61"/>
      <c r="M35" s="62"/>
      <c r="N35" s="62"/>
      <c r="O35" s="62"/>
      <c r="P35" s="63"/>
      <c r="Q35" s="81"/>
      <c r="R35" s="73"/>
      <c r="S35" s="1"/>
      <c r="T35" s="1"/>
      <c r="U35" s="1"/>
      <c r="V35" s="1"/>
      <c r="W35" s="1"/>
      <c r="X35" s="1"/>
      <c r="Y35" s="1"/>
      <c r="Z35" s="1"/>
    </row>
    <row r="36" spans="1:26" ht="14.25" customHeight="1" x14ac:dyDescent="0.25">
      <c r="A36" s="1" t="str">
        <f t="shared" ca="1" si="0"/>
        <v xml:space="preserve"> </v>
      </c>
      <c r="B36" s="30"/>
      <c r="C36" s="31"/>
      <c r="D36" s="30"/>
      <c r="E36" s="30"/>
      <c r="F36" s="30"/>
      <c r="G36" s="30"/>
      <c r="H36" s="61"/>
      <c r="I36" s="63"/>
      <c r="J36" s="33"/>
      <c r="K36" s="2" t="str">
        <f t="shared" si="1"/>
        <v/>
      </c>
      <c r="L36" s="61"/>
      <c r="M36" s="62"/>
      <c r="N36" s="62"/>
      <c r="O36" s="62"/>
      <c r="P36" s="63"/>
      <c r="Q36" s="81"/>
      <c r="R36" s="73"/>
      <c r="S36" s="1"/>
      <c r="T36" s="1"/>
      <c r="U36" s="1"/>
      <c r="V36" s="1"/>
      <c r="W36" s="1"/>
      <c r="X36" s="1"/>
      <c r="Y36" s="1"/>
      <c r="Z36" s="1"/>
    </row>
    <row r="37" spans="1:26" ht="14.25" customHeight="1" x14ac:dyDescent="0.25">
      <c r="A37" s="1" t="str">
        <f t="shared" ca="1" si="0"/>
        <v xml:space="preserve"> </v>
      </c>
      <c r="B37" s="30"/>
      <c r="C37" s="31"/>
      <c r="D37" s="30"/>
      <c r="E37" s="30"/>
      <c r="F37" s="30"/>
      <c r="G37" s="30"/>
      <c r="H37" s="61"/>
      <c r="I37" s="63"/>
      <c r="J37" s="33"/>
      <c r="K37" s="2" t="str">
        <f t="shared" si="1"/>
        <v/>
      </c>
      <c r="L37" s="61"/>
      <c r="M37" s="62"/>
      <c r="N37" s="62"/>
      <c r="O37" s="62"/>
      <c r="P37" s="63"/>
      <c r="Q37" s="82"/>
      <c r="R37" s="83"/>
      <c r="S37" s="1"/>
      <c r="T37" s="1"/>
      <c r="U37" s="1"/>
      <c r="V37" s="1"/>
      <c r="W37" s="1"/>
      <c r="X37" s="1"/>
      <c r="Y37" s="1"/>
      <c r="Z37" s="1"/>
    </row>
    <row r="38" spans="1:26" ht="14.25" customHeight="1" x14ac:dyDescent="0.25">
      <c r="A38" s="1" t="str">
        <f t="shared" ca="1" si="0"/>
        <v xml:space="preserve"> </v>
      </c>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t="str">
        <f t="shared" ca="1" si="0"/>
        <v xml:space="preserve">Fuses </v>
      </c>
      <c r="B39" s="46" t="s">
        <v>45</v>
      </c>
      <c r="C39" s="47"/>
      <c r="D39" s="47"/>
      <c r="E39" s="47"/>
      <c r="F39" s="47"/>
      <c r="G39" s="47"/>
      <c r="H39" s="47"/>
      <c r="I39" s="48"/>
      <c r="J39" s="25"/>
      <c r="K39" s="2" t="str">
        <f>IF(COUNTIF(K41:K52, "="&amp;IncompleteText), IncompleteText, IF(COUNTIF(K41:K52, "="&amp;ErrorText), ErrorText, OKText))</f>
        <v>BLANK</v>
      </c>
      <c r="L39" s="1"/>
      <c r="M39" s="1"/>
      <c r="N39" s="1"/>
      <c r="O39" s="1"/>
      <c r="P39" s="1"/>
      <c r="Q39" s="1"/>
      <c r="R39" s="1"/>
      <c r="S39" s="1"/>
      <c r="T39" s="1"/>
      <c r="U39" s="1"/>
      <c r="V39" s="1"/>
      <c r="W39" s="1"/>
      <c r="X39" s="1"/>
      <c r="Y39" s="1"/>
      <c r="Z39" s="1"/>
    </row>
    <row r="40" spans="1:26" ht="14.25" customHeight="1" x14ac:dyDescent="0.25">
      <c r="A40" s="1" t="str">
        <f t="shared" ca="1" si="0"/>
        <v>Manufacturer Part Number</v>
      </c>
      <c r="B40" s="10" t="s">
        <v>37</v>
      </c>
      <c r="C40" s="12" t="s">
        <v>38</v>
      </c>
      <c r="D40" s="12" t="s">
        <v>46</v>
      </c>
      <c r="E40" s="13" t="s">
        <v>47</v>
      </c>
      <c r="F40" s="12" t="s">
        <v>48</v>
      </c>
      <c r="G40" s="12" t="s">
        <v>49</v>
      </c>
      <c r="H40" s="74" t="s">
        <v>34</v>
      </c>
      <c r="I40" s="75"/>
      <c r="J40" s="12" t="s">
        <v>43</v>
      </c>
      <c r="K40" s="13"/>
      <c r="L40" s="76" t="s">
        <v>17</v>
      </c>
      <c r="M40" s="68"/>
      <c r="N40" s="68"/>
      <c r="O40" s="68"/>
      <c r="P40" s="68"/>
      <c r="Q40" s="77" t="s">
        <v>44</v>
      </c>
      <c r="R40" s="78"/>
      <c r="S40" s="1"/>
      <c r="T40" s="1"/>
      <c r="U40" s="1"/>
      <c r="V40" s="1"/>
      <c r="W40" s="1"/>
      <c r="X40" s="1"/>
      <c r="Y40" s="1"/>
      <c r="Z40" s="1"/>
    </row>
    <row r="41" spans="1:26" ht="14.25" customHeight="1" x14ac:dyDescent="0.25">
      <c r="A41" s="1" t="str">
        <f t="shared" ca="1" si="0"/>
        <v xml:space="preserve"> </v>
      </c>
      <c r="B41" s="30"/>
      <c r="C41" s="31"/>
      <c r="D41" s="30"/>
      <c r="E41" s="30"/>
      <c r="F41" s="30"/>
      <c r="G41" s="34"/>
      <c r="H41" s="61"/>
      <c r="I41" s="63"/>
      <c r="J41" s="33"/>
      <c r="K41" s="2" t="str">
        <f>IF(COUNTBLANK(B41:J41)=9,IncompleteText,IF(COUNTBLANK(B41:J41)=1,OKText,ErrorText))</f>
        <v>BLANK</v>
      </c>
      <c r="L41" s="61"/>
      <c r="M41" s="62"/>
      <c r="N41" s="62"/>
      <c r="O41" s="62"/>
      <c r="P41" s="63"/>
      <c r="Q41" s="79" t="s">
        <v>308</v>
      </c>
      <c r="R41" s="80"/>
      <c r="S41" s="1"/>
      <c r="T41" s="1"/>
      <c r="U41" s="1"/>
      <c r="V41" s="1"/>
      <c r="W41" s="1"/>
      <c r="X41" s="1"/>
      <c r="Y41" s="1"/>
      <c r="Z41" s="1"/>
    </row>
    <row r="42" spans="1:26" ht="14.25" customHeight="1" x14ac:dyDescent="0.25">
      <c r="A42" s="1" t="str">
        <f t="shared" ca="1" si="0"/>
        <v xml:space="preserve"> </v>
      </c>
      <c r="B42" s="30"/>
      <c r="C42" s="31"/>
      <c r="D42" s="30"/>
      <c r="E42" s="30"/>
      <c r="F42" s="30"/>
      <c r="G42" s="30"/>
      <c r="H42" s="61"/>
      <c r="I42" s="63"/>
      <c r="J42" s="33"/>
      <c r="K42" s="2" t="str">
        <f t="shared" ref="K42:K52" si="2">IF(COUNTBLANK(B42:J42)=9,"",IF(COUNTBLANK(B42:J42)=1,OKText,ErrorText))</f>
        <v/>
      </c>
      <c r="L42" s="61"/>
      <c r="M42" s="62"/>
      <c r="N42" s="62"/>
      <c r="O42" s="62"/>
      <c r="P42" s="63"/>
      <c r="Q42" s="81"/>
      <c r="R42" s="73"/>
      <c r="S42" s="1"/>
      <c r="T42" s="1"/>
      <c r="U42" s="1"/>
      <c r="V42" s="1"/>
      <c r="W42" s="1"/>
      <c r="X42" s="1"/>
      <c r="Y42" s="1"/>
      <c r="Z42" s="1"/>
    </row>
    <row r="43" spans="1:26" ht="14.25" customHeight="1" x14ac:dyDescent="0.25">
      <c r="A43" s="1" t="str">
        <f t="shared" ca="1" si="0"/>
        <v xml:space="preserve"> </v>
      </c>
      <c r="B43" s="30"/>
      <c r="C43" s="31"/>
      <c r="D43" s="30"/>
      <c r="E43" s="30"/>
      <c r="F43" s="30"/>
      <c r="G43" s="30"/>
      <c r="H43" s="61"/>
      <c r="I43" s="63"/>
      <c r="J43" s="33"/>
      <c r="K43" s="2" t="str">
        <f t="shared" si="2"/>
        <v/>
      </c>
      <c r="L43" s="61"/>
      <c r="M43" s="62"/>
      <c r="N43" s="62"/>
      <c r="O43" s="62"/>
      <c r="P43" s="63"/>
      <c r="Q43" s="81"/>
      <c r="R43" s="73"/>
      <c r="S43" s="1"/>
      <c r="T43" s="1"/>
      <c r="U43" s="1"/>
      <c r="V43" s="1"/>
      <c r="W43" s="1"/>
      <c r="X43" s="1"/>
      <c r="Y43" s="1"/>
      <c r="Z43" s="1"/>
    </row>
    <row r="44" spans="1:26" ht="14.25" customHeight="1" x14ac:dyDescent="0.25">
      <c r="A44" s="1" t="str">
        <f t="shared" ca="1" si="0"/>
        <v xml:space="preserve"> </v>
      </c>
      <c r="B44" s="30"/>
      <c r="C44" s="31"/>
      <c r="D44" s="30"/>
      <c r="E44" s="30"/>
      <c r="F44" s="30"/>
      <c r="G44" s="30"/>
      <c r="H44" s="61"/>
      <c r="I44" s="63"/>
      <c r="J44" s="33"/>
      <c r="K44" s="2" t="str">
        <f t="shared" si="2"/>
        <v/>
      </c>
      <c r="L44" s="61"/>
      <c r="M44" s="62"/>
      <c r="N44" s="62"/>
      <c r="O44" s="62"/>
      <c r="P44" s="63"/>
      <c r="Q44" s="81"/>
      <c r="R44" s="73"/>
      <c r="S44" s="1"/>
      <c r="T44" s="1"/>
      <c r="U44" s="1"/>
      <c r="V44" s="1"/>
      <c r="W44" s="1"/>
      <c r="X44" s="1"/>
      <c r="Y44" s="1"/>
      <c r="Z44" s="1"/>
    </row>
    <row r="45" spans="1:26" ht="14.25" customHeight="1" x14ac:dyDescent="0.25">
      <c r="A45" s="1" t="str">
        <f t="shared" ca="1" si="0"/>
        <v xml:space="preserve"> </v>
      </c>
      <c r="B45" s="30"/>
      <c r="C45" s="31"/>
      <c r="D45" s="30"/>
      <c r="E45" s="30"/>
      <c r="F45" s="30"/>
      <c r="G45" s="30"/>
      <c r="H45" s="61"/>
      <c r="I45" s="63"/>
      <c r="J45" s="33"/>
      <c r="K45" s="2" t="str">
        <f t="shared" si="2"/>
        <v/>
      </c>
      <c r="L45" s="61"/>
      <c r="M45" s="62"/>
      <c r="N45" s="62"/>
      <c r="O45" s="62"/>
      <c r="P45" s="63"/>
      <c r="Q45" s="81"/>
      <c r="R45" s="73"/>
      <c r="S45" s="1"/>
      <c r="T45" s="1"/>
      <c r="U45" s="1"/>
      <c r="V45" s="1"/>
      <c r="W45" s="1"/>
      <c r="X45" s="1"/>
      <c r="Y45" s="1"/>
      <c r="Z45" s="1"/>
    </row>
    <row r="46" spans="1:26" ht="14.25" customHeight="1" x14ac:dyDescent="0.25">
      <c r="A46" s="1" t="str">
        <f t="shared" ca="1" si="0"/>
        <v xml:space="preserve"> </v>
      </c>
      <c r="B46" s="30"/>
      <c r="C46" s="31"/>
      <c r="D46" s="30"/>
      <c r="E46" s="30"/>
      <c r="F46" s="30"/>
      <c r="G46" s="30"/>
      <c r="H46" s="61"/>
      <c r="I46" s="63"/>
      <c r="J46" s="33"/>
      <c r="K46" s="2" t="str">
        <f t="shared" si="2"/>
        <v/>
      </c>
      <c r="L46" s="61"/>
      <c r="M46" s="62"/>
      <c r="N46" s="62"/>
      <c r="O46" s="62"/>
      <c r="P46" s="63"/>
      <c r="Q46" s="81"/>
      <c r="R46" s="73"/>
      <c r="S46" s="1"/>
      <c r="T46" s="1"/>
      <c r="U46" s="1"/>
      <c r="V46" s="1"/>
      <c r="W46" s="1"/>
      <c r="X46" s="1"/>
      <c r="Y46" s="1"/>
      <c r="Z46" s="1"/>
    </row>
    <row r="47" spans="1:26" ht="14.25" customHeight="1" x14ac:dyDescent="0.25">
      <c r="A47" s="1" t="str">
        <f t="shared" ca="1" si="0"/>
        <v xml:space="preserve"> </v>
      </c>
      <c r="B47" s="30"/>
      <c r="C47" s="31"/>
      <c r="D47" s="30"/>
      <c r="E47" s="30"/>
      <c r="F47" s="30"/>
      <c r="G47" s="30"/>
      <c r="H47" s="61"/>
      <c r="I47" s="63"/>
      <c r="J47" s="33"/>
      <c r="K47" s="2" t="str">
        <f t="shared" si="2"/>
        <v/>
      </c>
      <c r="L47" s="61"/>
      <c r="M47" s="62"/>
      <c r="N47" s="62"/>
      <c r="O47" s="62"/>
      <c r="P47" s="63"/>
      <c r="Q47" s="81"/>
      <c r="R47" s="73"/>
      <c r="S47" s="1"/>
      <c r="T47" s="1"/>
      <c r="U47" s="1"/>
      <c r="V47" s="1"/>
      <c r="W47" s="1"/>
      <c r="X47" s="1"/>
      <c r="Y47" s="1"/>
      <c r="Z47" s="1"/>
    </row>
    <row r="48" spans="1:26" ht="14.25" customHeight="1" x14ac:dyDescent="0.25">
      <c r="A48" s="1" t="str">
        <f t="shared" ca="1" si="0"/>
        <v xml:space="preserve"> </v>
      </c>
      <c r="B48" s="30"/>
      <c r="C48" s="31"/>
      <c r="D48" s="30"/>
      <c r="E48" s="30"/>
      <c r="F48" s="30"/>
      <c r="G48" s="30"/>
      <c r="H48" s="61"/>
      <c r="I48" s="63"/>
      <c r="J48" s="33"/>
      <c r="K48" s="2" t="str">
        <f t="shared" si="2"/>
        <v/>
      </c>
      <c r="L48" s="61"/>
      <c r="M48" s="62"/>
      <c r="N48" s="62"/>
      <c r="O48" s="62"/>
      <c r="P48" s="63"/>
      <c r="Q48" s="81"/>
      <c r="R48" s="73"/>
      <c r="S48" s="1"/>
      <c r="T48" s="1"/>
      <c r="U48" s="1"/>
      <c r="V48" s="1"/>
      <c r="W48" s="1"/>
      <c r="X48" s="1"/>
      <c r="Y48" s="1"/>
      <c r="Z48" s="1"/>
    </row>
    <row r="49" spans="1:26" ht="14.25" customHeight="1" x14ac:dyDescent="0.25">
      <c r="A49" s="1" t="str">
        <f t="shared" ca="1" si="0"/>
        <v xml:space="preserve"> </v>
      </c>
      <c r="B49" s="30"/>
      <c r="C49" s="31"/>
      <c r="D49" s="30"/>
      <c r="E49" s="30"/>
      <c r="F49" s="30"/>
      <c r="G49" s="30"/>
      <c r="H49" s="61"/>
      <c r="I49" s="63"/>
      <c r="J49" s="33"/>
      <c r="K49" s="2" t="str">
        <f t="shared" si="2"/>
        <v/>
      </c>
      <c r="L49" s="61"/>
      <c r="M49" s="62"/>
      <c r="N49" s="62"/>
      <c r="O49" s="62"/>
      <c r="P49" s="63"/>
      <c r="Q49" s="81"/>
      <c r="R49" s="73"/>
      <c r="S49" s="1"/>
      <c r="T49" s="1"/>
      <c r="U49" s="1"/>
      <c r="V49" s="1"/>
      <c r="W49" s="1"/>
      <c r="X49" s="1"/>
      <c r="Y49" s="1"/>
      <c r="Z49" s="1"/>
    </row>
    <row r="50" spans="1:26" ht="14.25" customHeight="1" x14ac:dyDescent="0.25">
      <c r="A50" s="1" t="str">
        <f t="shared" ca="1" si="0"/>
        <v xml:space="preserve"> </v>
      </c>
      <c r="B50" s="30"/>
      <c r="C50" s="31"/>
      <c r="D50" s="30"/>
      <c r="E50" s="30"/>
      <c r="F50" s="30"/>
      <c r="G50" s="30"/>
      <c r="H50" s="61"/>
      <c r="I50" s="63"/>
      <c r="J50" s="33"/>
      <c r="K50" s="2" t="str">
        <f t="shared" si="2"/>
        <v/>
      </c>
      <c r="L50" s="61"/>
      <c r="M50" s="62"/>
      <c r="N50" s="62"/>
      <c r="O50" s="62"/>
      <c r="P50" s="63"/>
      <c r="Q50" s="81"/>
      <c r="R50" s="73"/>
      <c r="S50" s="1"/>
      <c r="T50" s="1"/>
      <c r="U50" s="1"/>
      <c r="V50" s="1"/>
      <c r="W50" s="1"/>
      <c r="X50" s="1"/>
      <c r="Y50" s="1"/>
      <c r="Z50" s="1"/>
    </row>
    <row r="51" spans="1:26" ht="14.25" customHeight="1" x14ac:dyDescent="0.25">
      <c r="A51" s="1" t="str">
        <f t="shared" ca="1" si="0"/>
        <v xml:space="preserve"> </v>
      </c>
      <c r="B51" s="30"/>
      <c r="C51" s="31"/>
      <c r="D51" s="30"/>
      <c r="E51" s="30"/>
      <c r="F51" s="30"/>
      <c r="G51" s="30"/>
      <c r="H51" s="61"/>
      <c r="I51" s="63"/>
      <c r="J51" s="33"/>
      <c r="K51" s="2" t="str">
        <f t="shared" si="2"/>
        <v/>
      </c>
      <c r="L51" s="61"/>
      <c r="M51" s="62"/>
      <c r="N51" s="62"/>
      <c r="O51" s="62"/>
      <c r="P51" s="63"/>
      <c r="Q51" s="81"/>
      <c r="R51" s="73"/>
      <c r="S51" s="1"/>
      <c r="T51" s="1"/>
      <c r="U51" s="1"/>
      <c r="V51" s="1"/>
      <c r="W51" s="1"/>
      <c r="X51" s="1"/>
      <c r="Y51" s="1"/>
      <c r="Z51" s="1"/>
    </row>
    <row r="52" spans="1:26" ht="14.25" customHeight="1" x14ac:dyDescent="0.25">
      <c r="A52" s="1" t="str">
        <f t="shared" ca="1" si="0"/>
        <v xml:space="preserve"> </v>
      </c>
      <c r="B52" s="30"/>
      <c r="C52" s="31"/>
      <c r="D52" s="30"/>
      <c r="E52" s="30"/>
      <c r="F52" s="30"/>
      <c r="G52" s="30"/>
      <c r="H52" s="61"/>
      <c r="I52" s="63"/>
      <c r="J52" s="33"/>
      <c r="K52" s="2" t="str">
        <f t="shared" si="2"/>
        <v/>
      </c>
      <c r="L52" s="61"/>
      <c r="M52" s="62"/>
      <c r="N52" s="62"/>
      <c r="O52" s="62"/>
      <c r="P52" s="63"/>
      <c r="Q52" s="82"/>
      <c r="R52" s="83"/>
      <c r="S52" s="1"/>
      <c r="T52" s="1"/>
      <c r="U52" s="1"/>
      <c r="V52" s="1"/>
      <c r="W52" s="1"/>
      <c r="X52" s="1"/>
      <c r="Y52" s="1"/>
      <c r="Z52" s="1"/>
    </row>
    <row r="53" spans="1:26" ht="14.25" customHeight="1" x14ac:dyDescent="0.25">
      <c r="A53" s="1" t="str">
        <f t="shared" ca="1" si="0"/>
        <v xml:space="preserve"> </v>
      </c>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t="str">
        <f t="shared" ca="1" si="0"/>
        <v xml:space="preserve">Resistors </v>
      </c>
      <c r="B54" s="46" t="s">
        <v>50</v>
      </c>
      <c r="C54" s="47"/>
      <c r="D54" s="47"/>
      <c r="E54" s="47"/>
      <c r="F54" s="47"/>
      <c r="G54" s="47"/>
      <c r="H54" s="47"/>
      <c r="I54" s="47"/>
      <c r="J54" s="47"/>
      <c r="K54" s="47"/>
      <c r="L54" s="48"/>
      <c r="M54" s="25"/>
      <c r="N54" s="2" t="str">
        <f>IF(COUNTIF(N56:N61, "="&amp;IncompleteText), IncompleteText, IF(COUNTIF(N56:N61, "="&amp;ErrorText), ErrorText, OKText))</f>
        <v>BLANK</v>
      </c>
      <c r="O54" s="1"/>
      <c r="P54" s="1"/>
      <c r="Q54" s="1"/>
      <c r="R54" s="1"/>
      <c r="S54" s="1"/>
      <c r="T54" s="1"/>
      <c r="U54" s="1"/>
      <c r="V54" s="1"/>
      <c r="W54" s="1"/>
      <c r="X54" s="1"/>
      <c r="Y54" s="1"/>
      <c r="Z54" s="1"/>
    </row>
    <row r="55" spans="1:26" ht="14.25" customHeight="1" x14ac:dyDescent="0.3">
      <c r="A55" s="1" t="str">
        <f t="shared" ca="1" si="0"/>
        <v>Manufacturer Part Number</v>
      </c>
      <c r="B55" s="10" t="s">
        <v>37</v>
      </c>
      <c r="C55" s="12" t="s">
        <v>38</v>
      </c>
      <c r="D55" s="12" t="s">
        <v>46</v>
      </c>
      <c r="E55" s="12" t="s">
        <v>51</v>
      </c>
      <c r="F55" s="12" t="s">
        <v>52</v>
      </c>
      <c r="G55" s="12" t="s">
        <v>53</v>
      </c>
      <c r="H55" s="84" t="s">
        <v>54</v>
      </c>
      <c r="I55" s="68"/>
      <c r="J55" s="68"/>
      <c r="K55" s="74" t="s">
        <v>34</v>
      </c>
      <c r="L55" s="75"/>
      <c r="M55" s="12" t="s">
        <v>43</v>
      </c>
      <c r="N55" s="13"/>
      <c r="O55" s="76" t="s">
        <v>17</v>
      </c>
      <c r="P55" s="68"/>
      <c r="Q55" s="68"/>
      <c r="R55" s="68"/>
      <c r="S55" s="68"/>
      <c r="T55" s="77" t="s">
        <v>44</v>
      </c>
      <c r="U55" s="78"/>
      <c r="V55" s="1"/>
      <c r="W55" s="1"/>
      <c r="X55" s="1"/>
      <c r="Y55" s="1"/>
      <c r="Z55" s="1"/>
    </row>
    <row r="56" spans="1:26" ht="14.25" customHeight="1" x14ac:dyDescent="0.25">
      <c r="A56" s="1" t="str">
        <f t="shared" ca="1" si="0"/>
        <v xml:space="preserve"> </v>
      </c>
      <c r="B56" s="31"/>
      <c r="C56" s="31"/>
      <c r="D56" s="31"/>
      <c r="E56" s="31"/>
      <c r="F56" s="31"/>
      <c r="G56" s="31"/>
      <c r="H56" s="85"/>
      <c r="I56" s="62"/>
      <c r="J56" s="63"/>
      <c r="K56" s="61"/>
      <c r="L56" s="63"/>
      <c r="M56" s="33"/>
      <c r="N56" s="2" t="str">
        <f>IF(COUNTBLANK(B56:M56)=12,IncompleteText,IF(COUNTBLANK(B56:M56)=3,OKText,ErrorText))</f>
        <v>BLANK</v>
      </c>
      <c r="O56" s="61"/>
      <c r="P56" s="62"/>
      <c r="Q56" s="62"/>
      <c r="R56" s="62"/>
      <c r="S56" s="63"/>
      <c r="T56" s="79" t="s">
        <v>309</v>
      </c>
      <c r="U56" s="80"/>
      <c r="V56" s="1"/>
      <c r="W56" s="1"/>
      <c r="X56" s="1"/>
      <c r="Y56" s="1"/>
      <c r="Z56" s="1"/>
    </row>
    <row r="57" spans="1:26" ht="13.5" customHeight="1" x14ac:dyDescent="0.25">
      <c r="A57" s="1" t="str">
        <f t="shared" ca="1" si="0"/>
        <v xml:space="preserve"> </v>
      </c>
      <c r="B57" s="30"/>
      <c r="C57" s="31"/>
      <c r="D57" s="30"/>
      <c r="E57" s="30"/>
      <c r="F57" s="30"/>
      <c r="G57" s="30"/>
      <c r="H57" s="85"/>
      <c r="I57" s="62"/>
      <c r="J57" s="63"/>
      <c r="K57" s="61"/>
      <c r="L57" s="63"/>
      <c r="M57" s="33"/>
      <c r="N57" s="2" t="str">
        <f t="shared" ref="N57:N61" si="3">IF(COUNTBLANK(B57:M57)=12,"",IF(COUNTBLANK(B57:M57)=3,OKText,ErrorText))</f>
        <v/>
      </c>
      <c r="O57" s="61"/>
      <c r="P57" s="62"/>
      <c r="Q57" s="62"/>
      <c r="R57" s="62"/>
      <c r="S57" s="63"/>
      <c r="T57" s="81"/>
      <c r="U57" s="73"/>
      <c r="V57" s="1"/>
      <c r="W57" s="1"/>
      <c r="X57" s="1"/>
      <c r="Y57" s="1"/>
      <c r="Z57" s="1"/>
    </row>
    <row r="58" spans="1:26" ht="14.25" customHeight="1" x14ac:dyDescent="0.25">
      <c r="A58" s="1" t="str">
        <f t="shared" ca="1" si="0"/>
        <v xml:space="preserve"> </v>
      </c>
      <c r="B58" s="30"/>
      <c r="C58" s="31"/>
      <c r="D58" s="30"/>
      <c r="E58" s="30"/>
      <c r="F58" s="30"/>
      <c r="G58" s="30"/>
      <c r="H58" s="85"/>
      <c r="I58" s="62"/>
      <c r="J58" s="63"/>
      <c r="K58" s="61"/>
      <c r="L58" s="63"/>
      <c r="M58" s="33"/>
      <c r="N58" s="2" t="str">
        <f t="shared" si="3"/>
        <v/>
      </c>
      <c r="O58" s="61"/>
      <c r="P58" s="62"/>
      <c r="Q58" s="62"/>
      <c r="R58" s="62"/>
      <c r="S58" s="63"/>
      <c r="T58" s="81"/>
      <c r="U58" s="73"/>
      <c r="V58" s="1"/>
      <c r="W58" s="1"/>
      <c r="X58" s="1"/>
      <c r="Y58" s="1"/>
      <c r="Z58" s="1"/>
    </row>
    <row r="59" spans="1:26" ht="13.5" customHeight="1" x14ac:dyDescent="0.25">
      <c r="A59" s="1" t="str">
        <f t="shared" ca="1" si="0"/>
        <v xml:space="preserve"> </v>
      </c>
      <c r="B59" s="30"/>
      <c r="C59" s="31"/>
      <c r="D59" s="30"/>
      <c r="E59" s="30"/>
      <c r="F59" s="30"/>
      <c r="G59" s="30"/>
      <c r="H59" s="85"/>
      <c r="I59" s="62"/>
      <c r="J59" s="63"/>
      <c r="K59" s="61"/>
      <c r="L59" s="63"/>
      <c r="M59" s="33"/>
      <c r="N59" s="2" t="str">
        <f t="shared" si="3"/>
        <v/>
      </c>
      <c r="O59" s="61"/>
      <c r="P59" s="62"/>
      <c r="Q59" s="62"/>
      <c r="R59" s="62"/>
      <c r="S59" s="63"/>
      <c r="T59" s="81"/>
      <c r="U59" s="73"/>
      <c r="V59" s="1"/>
      <c r="W59" s="1"/>
      <c r="X59" s="1"/>
      <c r="Y59" s="1"/>
      <c r="Z59" s="1"/>
    </row>
    <row r="60" spans="1:26" ht="14.25" customHeight="1" x14ac:dyDescent="0.25">
      <c r="A60" s="1" t="str">
        <f t="shared" ca="1" si="0"/>
        <v xml:space="preserve"> </v>
      </c>
      <c r="B60" s="30"/>
      <c r="C60" s="31"/>
      <c r="D60" s="30"/>
      <c r="E60" s="30"/>
      <c r="F60" s="30"/>
      <c r="G60" s="30"/>
      <c r="H60" s="85"/>
      <c r="I60" s="62"/>
      <c r="J60" s="63"/>
      <c r="K60" s="61"/>
      <c r="L60" s="63"/>
      <c r="M60" s="33"/>
      <c r="N60" s="2" t="str">
        <f t="shared" si="3"/>
        <v/>
      </c>
      <c r="O60" s="61"/>
      <c r="P60" s="62"/>
      <c r="Q60" s="62"/>
      <c r="R60" s="62"/>
      <c r="S60" s="63"/>
      <c r="T60" s="81"/>
      <c r="U60" s="73"/>
      <c r="V60" s="1"/>
      <c r="W60" s="1"/>
      <c r="X60" s="1"/>
      <c r="Y60" s="1"/>
      <c r="Z60" s="1"/>
    </row>
    <row r="61" spans="1:26" ht="13.5" customHeight="1" x14ac:dyDescent="0.25">
      <c r="A61" s="1" t="str">
        <f t="shared" ca="1" si="0"/>
        <v xml:space="preserve"> </v>
      </c>
      <c r="B61" s="30"/>
      <c r="C61" s="31"/>
      <c r="D61" s="30"/>
      <c r="E61" s="30"/>
      <c r="F61" s="30"/>
      <c r="G61" s="30"/>
      <c r="H61" s="85"/>
      <c r="I61" s="62"/>
      <c r="J61" s="63"/>
      <c r="K61" s="61"/>
      <c r="L61" s="63"/>
      <c r="M61" s="33"/>
      <c r="N61" s="2" t="str">
        <f t="shared" si="3"/>
        <v/>
      </c>
      <c r="O61" s="61"/>
      <c r="P61" s="62"/>
      <c r="Q61" s="62"/>
      <c r="R61" s="62"/>
      <c r="S61" s="63"/>
      <c r="T61" s="82"/>
      <c r="U61" s="83"/>
      <c r="V61" s="1"/>
      <c r="W61" s="1"/>
      <c r="X61" s="1"/>
      <c r="Y61" s="1"/>
      <c r="Z61" s="1"/>
    </row>
    <row r="62" spans="1:26" ht="14.25" customHeight="1" x14ac:dyDescent="0.25">
      <c r="A62" s="1" t="str">
        <f t="shared" ca="1" si="0"/>
        <v xml:space="preserve"> </v>
      </c>
      <c r="B62" s="1"/>
      <c r="C62" s="1"/>
      <c r="D62" s="1"/>
      <c r="E62" s="1"/>
      <c r="F62" s="1"/>
      <c r="G62" s="1"/>
      <c r="H62" s="1"/>
      <c r="I62" s="1"/>
      <c r="J62" s="1"/>
      <c r="K62" s="1"/>
      <c r="L62" s="1"/>
      <c r="M62" s="1"/>
      <c r="N62" s="14"/>
      <c r="O62" s="14"/>
      <c r="P62" s="14"/>
      <c r="Q62" s="14"/>
      <c r="R62" s="14"/>
      <c r="S62" s="1"/>
      <c r="T62" s="1"/>
      <c r="U62" s="1"/>
      <c r="V62" s="1"/>
      <c r="W62" s="1"/>
      <c r="X62" s="1"/>
      <c r="Y62" s="1"/>
      <c r="Z62" s="1"/>
    </row>
    <row r="63" spans="1:26" ht="14.25" customHeight="1" x14ac:dyDescent="0.25">
      <c r="A63" s="1" t="str">
        <f t="shared" ca="1" si="0"/>
        <v xml:space="preserve">Contactors/Relays </v>
      </c>
      <c r="B63" s="46" t="s">
        <v>55</v>
      </c>
      <c r="C63" s="47"/>
      <c r="D63" s="47"/>
      <c r="E63" s="47"/>
      <c r="F63" s="47"/>
      <c r="G63" s="47"/>
      <c r="H63" s="47"/>
      <c r="I63" s="47"/>
      <c r="J63" s="48"/>
      <c r="K63" s="2" t="str">
        <f>IF(COUNTIF(K65:K69, "="&amp;IncompleteText), IncompleteText, IF(COUNTIF(K65:K69, "="&amp;ErrorText), ErrorText, OKText))</f>
        <v>BLANK</v>
      </c>
      <c r="L63" s="1"/>
      <c r="M63" s="1"/>
      <c r="N63" s="1"/>
      <c r="O63" s="1"/>
      <c r="P63" s="1"/>
      <c r="Q63" s="1"/>
      <c r="R63" s="1"/>
      <c r="S63" s="1"/>
      <c r="T63" s="1"/>
      <c r="U63" s="1"/>
      <c r="V63" s="1"/>
      <c r="W63" s="1"/>
      <c r="X63" s="1"/>
      <c r="Y63" s="1"/>
      <c r="Z63" s="1"/>
    </row>
    <row r="64" spans="1:26" ht="14.25" customHeight="1" x14ac:dyDescent="0.25">
      <c r="A64" s="1" t="str">
        <f t="shared" ca="1" si="0"/>
        <v>Manufacturer Part Number</v>
      </c>
      <c r="B64" s="10" t="s">
        <v>37</v>
      </c>
      <c r="C64" s="12" t="s">
        <v>38</v>
      </c>
      <c r="D64" s="12" t="s">
        <v>56</v>
      </c>
      <c r="E64" s="12" t="s">
        <v>57</v>
      </c>
      <c r="F64" s="12" t="s">
        <v>58</v>
      </c>
      <c r="G64" s="12" t="s">
        <v>59</v>
      </c>
      <c r="H64" s="74" t="s">
        <v>34</v>
      </c>
      <c r="I64" s="75"/>
      <c r="J64" s="12" t="s">
        <v>43</v>
      </c>
      <c r="K64" s="13"/>
      <c r="L64" s="76" t="s">
        <v>17</v>
      </c>
      <c r="M64" s="68"/>
      <c r="N64" s="68"/>
      <c r="O64" s="68"/>
      <c r="P64" s="68"/>
      <c r="Q64" s="77" t="s">
        <v>44</v>
      </c>
      <c r="R64" s="78"/>
      <c r="S64" s="1"/>
      <c r="T64" s="1"/>
      <c r="U64" s="1"/>
      <c r="V64" s="1"/>
      <c r="W64" s="1"/>
      <c r="X64" s="1"/>
      <c r="Y64" s="1"/>
      <c r="Z64" s="1"/>
    </row>
    <row r="65" spans="1:26" ht="14.25" customHeight="1" x14ac:dyDescent="0.25">
      <c r="A65" s="35" t="str">
        <f t="shared" ca="1" si="0"/>
        <v xml:space="preserve"> </v>
      </c>
      <c r="B65" s="30"/>
      <c r="C65" s="31"/>
      <c r="D65" s="30"/>
      <c r="E65" s="30"/>
      <c r="F65" s="30"/>
      <c r="G65" s="30"/>
      <c r="H65" s="61"/>
      <c r="I65" s="63"/>
      <c r="J65" s="33"/>
      <c r="K65" s="2" t="str">
        <f>IF(COUNTBLANK(B65:J65)=9,IncompleteText,IF(COUNTBLANK(B65:J65)=1,OKText,ErrorText))</f>
        <v>BLANK</v>
      </c>
      <c r="L65" s="61"/>
      <c r="M65" s="62"/>
      <c r="N65" s="62"/>
      <c r="O65" s="62"/>
      <c r="P65" s="63"/>
      <c r="Q65" s="79" t="s">
        <v>310</v>
      </c>
      <c r="R65" s="80"/>
      <c r="S65" s="1"/>
      <c r="T65" s="1"/>
      <c r="U65" s="1"/>
      <c r="V65" s="1"/>
      <c r="W65" s="1"/>
      <c r="X65" s="1"/>
      <c r="Y65" s="1"/>
      <c r="Z65" s="1"/>
    </row>
    <row r="66" spans="1:26" ht="14.25" customHeight="1" x14ac:dyDescent="0.25">
      <c r="A66" s="35" t="str">
        <f t="shared" ca="1" si="0"/>
        <v xml:space="preserve"> </v>
      </c>
      <c r="B66" s="30"/>
      <c r="C66" s="31"/>
      <c r="D66" s="30"/>
      <c r="E66" s="30"/>
      <c r="F66" s="30"/>
      <c r="G66" s="30"/>
      <c r="H66" s="61"/>
      <c r="I66" s="63"/>
      <c r="J66" s="33"/>
      <c r="K66" s="2" t="str">
        <f t="shared" ref="K66:K69" si="4">IF(COUNTBLANK(B66:J66)=9,"",IF(COUNTBLANK(B66:J66)=1,OKText,ErrorText))</f>
        <v/>
      </c>
      <c r="L66" s="61"/>
      <c r="M66" s="62"/>
      <c r="N66" s="62"/>
      <c r="O66" s="62"/>
      <c r="P66" s="63"/>
      <c r="Q66" s="81"/>
      <c r="R66" s="73"/>
      <c r="S66" s="1"/>
      <c r="T66" s="1"/>
      <c r="U66" s="1"/>
      <c r="V66" s="1"/>
      <c r="W66" s="1"/>
      <c r="X66" s="1"/>
      <c r="Y66" s="1"/>
      <c r="Z66" s="1"/>
    </row>
    <row r="67" spans="1:26" ht="14.25" customHeight="1" x14ac:dyDescent="0.25">
      <c r="A67" s="35" t="str">
        <f t="shared" ca="1" si="0"/>
        <v xml:space="preserve"> </v>
      </c>
      <c r="B67" s="30"/>
      <c r="C67" s="31"/>
      <c r="D67" s="30"/>
      <c r="E67" s="30"/>
      <c r="F67" s="30"/>
      <c r="G67" s="30"/>
      <c r="H67" s="61"/>
      <c r="I67" s="63"/>
      <c r="J67" s="33"/>
      <c r="K67" s="2" t="str">
        <f t="shared" si="4"/>
        <v/>
      </c>
      <c r="L67" s="61"/>
      <c r="M67" s="62"/>
      <c r="N67" s="62"/>
      <c r="O67" s="62"/>
      <c r="P67" s="63"/>
      <c r="Q67" s="81"/>
      <c r="R67" s="73"/>
      <c r="S67" s="1"/>
      <c r="T67" s="1"/>
      <c r="U67" s="1"/>
      <c r="V67" s="1"/>
      <c r="W67" s="1"/>
      <c r="X67" s="1"/>
      <c r="Y67" s="1"/>
      <c r="Z67" s="1"/>
    </row>
    <row r="68" spans="1:26" ht="14.25" customHeight="1" x14ac:dyDescent="0.25">
      <c r="A68" s="35" t="str">
        <f t="shared" ca="1" si="0"/>
        <v xml:space="preserve"> </v>
      </c>
      <c r="B68" s="30"/>
      <c r="C68" s="31"/>
      <c r="D68" s="30"/>
      <c r="E68" s="30"/>
      <c r="F68" s="30"/>
      <c r="G68" s="30"/>
      <c r="H68" s="61"/>
      <c r="I68" s="63"/>
      <c r="J68" s="33"/>
      <c r="K68" s="2" t="str">
        <f t="shared" si="4"/>
        <v/>
      </c>
      <c r="L68" s="61"/>
      <c r="M68" s="62"/>
      <c r="N68" s="62"/>
      <c r="O68" s="62"/>
      <c r="P68" s="63"/>
      <c r="Q68" s="81"/>
      <c r="R68" s="73"/>
      <c r="S68" s="1"/>
      <c r="T68" s="1"/>
      <c r="U68" s="1"/>
      <c r="V68" s="1"/>
      <c r="W68" s="1"/>
      <c r="X68" s="1"/>
      <c r="Y68" s="1"/>
      <c r="Z68" s="1"/>
    </row>
    <row r="69" spans="1:26" ht="14.25" customHeight="1" x14ac:dyDescent="0.25">
      <c r="A69" s="35" t="str">
        <f t="shared" ca="1" si="0"/>
        <v xml:space="preserve"> </v>
      </c>
      <c r="B69" s="30"/>
      <c r="C69" s="31"/>
      <c r="D69" s="30"/>
      <c r="E69" s="30"/>
      <c r="F69" s="30"/>
      <c r="G69" s="30"/>
      <c r="H69" s="61"/>
      <c r="I69" s="63"/>
      <c r="J69" s="33"/>
      <c r="K69" s="2" t="str">
        <f t="shared" si="4"/>
        <v/>
      </c>
      <c r="L69" s="61"/>
      <c r="M69" s="62"/>
      <c r="N69" s="62"/>
      <c r="O69" s="62"/>
      <c r="P69" s="63"/>
      <c r="Q69" s="82"/>
      <c r="R69" s="83"/>
      <c r="S69" s="1"/>
      <c r="T69" s="1"/>
      <c r="U69" s="1"/>
      <c r="V69" s="1"/>
      <c r="W69" s="1"/>
      <c r="X69" s="1"/>
      <c r="Y69" s="1"/>
      <c r="Z69" s="1"/>
    </row>
    <row r="70" spans="1:26" ht="14.25" customHeight="1" x14ac:dyDescent="0.25">
      <c r="A70" s="1" t="str">
        <f t="shared" ca="1" si="0"/>
        <v xml:space="preserve"> </v>
      </c>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t="str">
        <f t="shared" ca="1" si="0"/>
        <v xml:space="preserve">Connectors </v>
      </c>
      <c r="B71" s="46" t="s">
        <v>60</v>
      </c>
      <c r="C71" s="47"/>
      <c r="D71" s="47"/>
      <c r="E71" s="47"/>
      <c r="F71" s="47"/>
      <c r="G71" s="47"/>
      <c r="H71" s="48"/>
      <c r="I71" s="24"/>
      <c r="J71" s="2" t="str">
        <f>IF(COUNTIF(J73:J91, "="&amp;IncompleteText), IncompleteText, IF(COUNTIF(J73:J91, "="&amp;ErrorText), ErrorText, OKText))</f>
        <v>BLANK</v>
      </c>
      <c r="K71" s="1"/>
      <c r="L71" s="1"/>
      <c r="M71" s="1"/>
      <c r="N71" s="1"/>
      <c r="O71" s="1"/>
      <c r="P71" s="1"/>
      <c r="Q71" s="1"/>
      <c r="R71" s="1"/>
      <c r="S71" s="1"/>
      <c r="T71" s="1"/>
      <c r="U71" s="1"/>
      <c r="V71" s="1"/>
      <c r="W71" s="1"/>
      <c r="X71" s="1"/>
      <c r="Y71" s="1"/>
      <c r="Z71" s="1"/>
    </row>
    <row r="72" spans="1:26" ht="14.25" customHeight="1" x14ac:dyDescent="0.25">
      <c r="A72" s="1" t="str">
        <f t="shared" ca="1" si="0"/>
        <v>Manufacturer Part Number</v>
      </c>
      <c r="B72" s="10" t="s">
        <v>37</v>
      </c>
      <c r="C72" s="12" t="s">
        <v>38</v>
      </c>
      <c r="D72" s="12" t="s">
        <v>46</v>
      </c>
      <c r="E72" s="12" t="s">
        <v>41</v>
      </c>
      <c r="F72" s="12" t="s">
        <v>61</v>
      </c>
      <c r="G72" s="74" t="s">
        <v>34</v>
      </c>
      <c r="H72" s="75"/>
      <c r="I72" s="12" t="s">
        <v>43</v>
      </c>
      <c r="J72" s="13"/>
      <c r="K72" s="76" t="s">
        <v>17</v>
      </c>
      <c r="L72" s="68"/>
      <c r="M72" s="68"/>
      <c r="N72" s="68"/>
      <c r="O72" s="68"/>
      <c r="P72" s="77" t="s">
        <v>44</v>
      </c>
      <c r="Q72" s="78"/>
      <c r="R72" s="1"/>
      <c r="S72" s="1"/>
      <c r="T72" s="1"/>
      <c r="U72" s="1"/>
      <c r="V72" s="1"/>
      <c r="W72" s="1"/>
      <c r="X72" s="1"/>
      <c r="Y72" s="1"/>
      <c r="Z72" s="1"/>
    </row>
    <row r="73" spans="1:26" ht="14.25" customHeight="1" x14ac:dyDescent="0.25">
      <c r="A73" s="1" t="str">
        <f t="shared" ca="1" si="0"/>
        <v xml:space="preserve"> </v>
      </c>
      <c r="B73" s="30"/>
      <c r="C73" s="31"/>
      <c r="D73" s="30"/>
      <c r="E73" s="30"/>
      <c r="F73" s="30"/>
      <c r="G73" s="61"/>
      <c r="H73" s="63"/>
      <c r="I73" s="33"/>
      <c r="J73" s="2" t="str">
        <f>IF(COUNTBLANK(B73:I73)=8,IncompleteText,IF(COUNTBLANK(B73:I73)=1,OKText,ErrorText))</f>
        <v>BLANK</v>
      </c>
      <c r="K73" s="61"/>
      <c r="L73" s="62"/>
      <c r="M73" s="62"/>
      <c r="N73" s="62"/>
      <c r="O73" s="63"/>
      <c r="P73" s="79" t="s">
        <v>311</v>
      </c>
      <c r="Q73" s="80"/>
      <c r="R73" s="1"/>
      <c r="S73" s="1"/>
      <c r="T73" s="1"/>
      <c r="U73" s="1"/>
      <c r="V73" s="1"/>
      <c r="W73" s="1"/>
      <c r="X73" s="1"/>
      <c r="Y73" s="1"/>
      <c r="Z73" s="1"/>
    </row>
    <row r="74" spans="1:26" ht="14.25" customHeight="1" x14ac:dyDescent="0.25">
      <c r="A74" s="1" t="str">
        <f t="shared" ca="1" si="0"/>
        <v xml:space="preserve"> </v>
      </c>
      <c r="B74" s="30"/>
      <c r="C74" s="31"/>
      <c r="D74" s="30"/>
      <c r="E74" s="30"/>
      <c r="F74" s="30"/>
      <c r="G74" s="61"/>
      <c r="H74" s="63"/>
      <c r="I74" s="33"/>
      <c r="J74" s="2" t="str">
        <f t="shared" ref="J74:J91" si="5">IF(COUNTBLANK(B74:I74)=8,"",IF(COUNTBLANK(B74:I74)=1,OKText,ErrorText))</f>
        <v/>
      </c>
      <c r="K74" s="61"/>
      <c r="L74" s="62"/>
      <c r="M74" s="62"/>
      <c r="N74" s="62"/>
      <c r="O74" s="63"/>
      <c r="P74" s="81"/>
      <c r="Q74" s="73"/>
      <c r="R74" s="1"/>
      <c r="S74" s="1"/>
      <c r="T74" s="1"/>
      <c r="U74" s="1"/>
      <c r="V74" s="1"/>
      <c r="W74" s="1"/>
      <c r="X74" s="1"/>
      <c r="Y74" s="1"/>
      <c r="Z74" s="1"/>
    </row>
    <row r="75" spans="1:26" ht="14.25" customHeight="1" x14ac:dyDescent="0.25">
      <c r="A75" s="1" t="str">
        <f t="shared" ca="1" si="0"/>
        <v xml:space="preserve"> </v>
      </c>
      <c r="B75" s="30"/>
      <c r="C75" s="31"/>
      <c r="D75" s="30"/>
      <c r="E75" s="30"/>
      <c r="F75" s="30"/>
      <c r="G75" s="61"/>
      <c r="H75" s="63"/>
      <c r="I75" s="33"/>
      <c r="J75" s="2" t="str">
        <f t="shared" si="5"/>
        <v/>
      </c>
      <c r="K75" s="61"/>
      <c r="L75" s="62"/>
      <c r="M75" s="62"/>
      <c r="N75" s="62"/>
      <c r="O75" s="63"/>
      <c r="P75" s="81"/>
      <c r="Q75" s="73"/>
      <c r="R75" s="1"/>
      <c r="S75" s="1"/>
      <c r="T75" s="1"/>
      <c r="U75" s="1"/>
      <c r="V75" s="1"/>
      <c r="W75" s="1"/>
      <c r="X75" s="1"/>
      <c r="Y75" s="1"/>
      <c r="Z75" s="1"/>
    </row>
    <row r="76" spans="1:26" ht="14.25" customHeight="1" x14ac:dyDescent="0.25">
      <c r="A76" s="1" t="str">
        <f t="shared" ca="1" si="0"/>
        <v xml:space="preserve"> </v>
      </c>
      <c r="B76" s="30"/>
      <c r="C76" s="31"/>
      <c r="D76" s="30"/>
      <c r="E76" s="30"/>
      <c r="F76" s="30"/>
      <c r="G76" s="61"/>
      <c r="H76" s="63"/>
      <c r="I76" s="33"/>
      <c r="J76" s="2" t="str">
        <f t="shared" si="5"/>
        <v/>
      </c>
      <c r="K76" s="61"/>
      <c r="L76" s="62"/>
      <c r="M76" s="62"/>
      <c r="N76" s="62"/>
      <c r="O76" s="63"/>
      <c r="P76" s="81"/>
      <c r="Q76" s="73"/>
      <c r="R76" s="1"/>
      <c r="S76" s="1"/>
      <c r="T76" s="1"/>
      <c r="U76" s="1"/>
      <c r="V76" s="1"/>
      <c r="W76" s="1"/>
      <c r="X76" s="1"/>
      <c r="Y76" s="1"/>
      <c r="Z76" s="1"/>
    </row>
    <row r="77" spans="1:26" ht="14.25" customHeight="1" x14ac:dyDescent="0.25">
      <c r="A77" s="1" t="str">
        <f t="shared" ca="1" si="0"/>
        <v xml:space="preserve"> </v>
      </c>
      <c r="B77" s="30"/>
      <c r="C77" s="31"/>
      <c r="D77" s="30"/>
      <c r="E77" s="30"/>
      <c r="F77" s="30"/>
      <c r="G77" s="61"/>
      <c r="H77" s="63"/>
      <c r="I77" s="33"/>
      <c r="J77" s="2" t="str">
        <f t="shared" si="5"/>
        <v/>
      </c>
      <c r="K77" s="61"/>
      <c r="L77" s="62"/>
      <c r="M77" s="62"/>
      <c r="N77" s="62"/>
      <c r="O77" s="63"/>
      <c r="P77" s="81"/>
      <c r="Q77" s="73"/>
      <c r="R77" s="1"/>
      <c r="S77" s="1"/>
      <c r="T77" s="1"/>
      <c r="U77" s="1"/>
      <c r="V77" s="1"/>
      <c r="W77" s="1"/>
      <c r="X77" s="1"/>
      <c r="Y77" s="1"/>
      <c r="Z77" s="1"/>
    </row>
    <row r="78" spans="1:26" ht="14.25" customHeight="1" x14ac:dyDescent="0.25">
      <c r="A78" s="1" t="str">
        <f t="shared" ca="1" si="0"/>
        <v xml:space="preserve"> </v>
      </c>
      <c r="B78" s="30"/>
      <c r="C78" s="31"/>
      <c r="D78" s="30"/>
      <c r="E78" s="30"/>
      <c r="F78" s="30"/>
      <c r="G78" s="61"/>
      <c r="H78" s="63"/>
      <c r="I78" s="33"/>
      <c r="J78" s="2" t="str">
        <f t="shared" si="5"/>
        <v/>
      </c>
      <c r="K78" s="61"/>
      <c r="L78" s="62"/>
      <c r="M78" s="62"/>
      <c r="N78" s="62"/>
      <c r="O78" s="63"/>
      <c r="P78" s="81"/>
      <c r="Q78" s="73"/>
      <c r="R78" s="1"/>
      <c r="S78" s="1"/>
      <c r="T78" s="1"/>
      <c r="U78" s="1"/>
      <c r="V78" s="1"/>
      <c r="W78" s="1"/>
      <c r="X78" s="1"/>
      <c r="Y78" s="1"/>
      <c r="Z78" s="1"/>
    </row>
    <row r="79" spans="1:26" ht="14.25" customHeight="1" x14ac:dyDescent="0.25">
      <c r="A79" s="1" t="str">
        <f t="shared" ca="1" si="0"/>
        <v xml:space="preserve"> </v>
      </c>
      <c r="B79" s="30"/>
      <c r="C79" s="31"/>
      <c r="D79" s="30"/>
      <c r="E79" s="30"/>
      <c r="F79" s="30"/>
      <c r="G79" s="61"/>
      <c r="H79" s="63"/>
      <c r="I79" s="33"/>
      <c r="J79" s="2" t="str">
        <f t="shared" si="5"/>
        <v/>
      </c>
      <c r="K79" s="61"/>
      <c r="L79" s="62"/>
      <c r="M79" s="62"/>
      <c r="N79" s="62"/>
      <c r="O79" s="63"/>
      <c r="P79" s="81"/>
      <c r="Q79" s="73"/>
      <c r="R79" s="1"/>
      <c r="S79" s="1"/>
      <c r="T79" s="1"/>
      <c r="U79" s="1"/>
      <c r="V79" s="1"/>
      <c r="W79" s="1"/>
      <c r="X79" s="1"/>
      <c r="Y79" s="1"/>
      <c r="Z79" s="1"/>
    </row>
    <row r="80" spans="1:26" ht="14.25" customHeight="1" x14ac:dyDescent="0.25">
      <c r="A80" s="1" t="str">
        <f t="shared" ca="1" si="0"/>
        <v xml:space="preserve"> </v>
      </c>
      <c r="B80" s="30"/>
      <c r="C80" s="31"/>
      <c r="D80" s="30"/>
      <c r="E80" s="30"/>
      <c r="F80" s="30"/>
      <c r="G80" s="61"/>
      <c r="H80" s="63"/>
      <c r="I80" s="33"/>
      <c r="J80" s="2" t="str">
        <f t="shared" si="5"/>
        <v/>
      </c>
      <c r="K80" s="61"/>
      <c r="L80" s="62"/>
      <c r="M80" s="62"/>
      <c r="N80" s="62"/>
      <c r="O80" s="63"/>
      <c r="P80" s="81"/>
      <c r="Q80" s="73"/>
      <c r="R80" s="1"/>
      <c r="S80" s="1"/>
      <c r="T80" s="1"/>
      <c r="U80" s="1"/>
      <c r="V80" s="1"/>
      <c r="W80" s="1"/>
      <c r="X80" s="1"/>
      <c r="Y80" s="1"/>
      <c r="Z80" s="1"/>
    </row>
    <row r="81" spans="1:26" ht="14.25" customHeight="1" x14ac:dyDescent="0.25">
      <c r="A81" s="1" t="str">
        <f t="shared" ca="1" si="0"/>
        <v xml:space="preserve"> </v>
      </c>
      <c r="B81" s="30"/>
      <c r="C81" s="31"/>
      <c r="D81" s="30"/>
      <c r="E81" s="30"/>
      <c r="F81" s="30"/>
      <c r="G81" s="61"/>
      <c r="H81" s="63"/>
      <c r="I81" s="33"/>
      <c r="J81" s="2" t="str">
        <f t="shared" si="5"/>
        <v/>
      </c>
      <c r="K81" s="61"/>
      <c r="L81" s="62"/>
      <c r="M81" s="62"/>
      <c r="N81" s="62"/>
      <c r="O81" s="63"/>
      <c r="P81" s="81"/>
      <c r="Q81" s="73"/>
      <c r="R81" s="1"/>
      <c r="S81" s="1"/>
      <c r="T81" s="1"/>
      <c r="U81" s="1"/>
      <c r="V81" s="1"/>
      <c r="W81" s="1"/>
      <c r="X81" s="1"/>
      <c r="Y81" s="1"/>
      <c r="Z81" s="1"/>
    </row>
    <row r="82" spans="1:26" ht="14.25" customHeight="1" x14ac:dyDescent="0.25">
      <c r="A82" s="1" t="str">
        <f t="shared" ca="1" si="0"/>
        <v xml:space="preserve"> </v>
      </c>
      <c r="B82" s="30"/>
      <c r="C82" s="31"/>
      <c r="D82" s="30"/>
      <c r="E82" s="30"/>
      <c r="F82" s="30"/>
      <c r="G82" s="61"/>
      <c r="H82" s="63"/>
      <c r="I82" s="33"/>
      <c r="J82" s="2" t="str">
        <f t="shared" si="5"/>
        <v/>
      </c>
      <c r="K82" s="61"/>
      <c r="L82" s="62"/>
      <c r="M82" s="62"/>
      <c r="N82" s="62"/>
      <c r="O82" s="63"/>
      <c r="P82" s="81"/>
      <c r="Q82" s="73"/>
      <c r="R82" s="1"/>
      <c r="S82" s="1"/>
      <c r="T82" s="1"/>
      <c r="U82" s="1"/>
      <c r="V82" s="1"/>
      <c r="W82" s="1"/>
      <c r="X82" s="1"/>
      <c r="Y82" s="1"/>
      <c r="Z82" s="1"/>
    </row>
    <row r="83" spans="1:26" ht="14.25" customHeight="1" x14ac:dyDescent="0.25">
      <c r="A83" s="1" t="str">
        <f t="shared" ca="1" si="0"/>
        <v xml:space="preserve"> </v>
      </c>
      <c r="B83" s="30"/>
      <c r="C83" s="31"/>
      <c r="D83" s="30"/>
      <c r="E83" s="30"/>
      <c r="F83" s="30"/>
      <c r="G83" s="61"/>
      <c r="H83" s="63"/>
      <c r="I83" s="33"/>
      <c r="J83" s="2" t="str">
        <f t="shared" si="5"/>
        <v/>
      </c>
      <c r="K83" s="61"/>
      <c r="L83" s="62"/>
      <c r="M83" s="62"/>
      <c r="N83" s="62"/>
      <c r="O83" s="63"/>
      <c r="P83" s="81"/>
      <c r="Q83" s="73"/>
      <c r="R83" s="1"/>
      <c r="S83" s="1"/>
      <c r="T83" s="1"/>
      <c r="U83" s="1"/>
      <c r="V83" s="1"/>
      <c r="W83" s="1"/>
      <c r="X83" s="1"/>
      <c r="Y83" s="1"/>
      <c r="Z83" s="1"/>
    </row>
    <row r="84" spans="1:26" ht="14.25" customHeight="1" x14ac:dyDescent="0.25">
      <c r="A84" s="1" t="str">
        <f t="shared" ca="1" si="0"/>
        <v xml:space="preserve"> </v>
      </c>
      <c r="B84" s="30"/>
      <c r="C84" s="31"/>
      <c r="D84" s="30"/>
      <c r="E84" s="30"/>
      <c r="F84" s="30"/>
      <c r="G84" s="61"/>
      <c r="H84" s="63"/>
      <c r="I84" s="33"/>
      <c r="J84" s="2" t="str">
        <f t="shared" si="5"/>
        <v/>
      </c>
      <c r="K84" s="61"/>
      <c r="L84" s="62"/>
      <c r="M84" s="62"/>
      <c r="N84" s="62"/>
      <c r="O84" s="63"/>
      <c r="P84" s="81"/>
      <c r="Q84" s="73"/>
      <c r="R84" s="1"/>
      <c r="S84" s="1"/>
      <c r="T84" s="1"/>
      <c r="U84" s="1"/>
      <c r="V84" s="1"/>
      <c r="W84" s="1"/>
      <c r="X84" s="1"/>
      <c r="Y84" s="1"/>
      <c r="Z84" s="1"/>
    </row>
    <row r="85" spans="1:26" ht="14.25" customHeight="1" x14ac:dyDescent="0.25">
      <c r="A85" s="1" t="str">
        <f t="shared" ca="1" si="0"/>
        <v xml:space="preserve"> </v>
      </c>
      <c r="B85" s="30"/>
      <c r="C85" s="31"/>
      <c r="D85" s="30"/>
      <c r="E85" s="30"/>
      <c r="F85" s="30"/>
      <c r="G85" s="61"/>
      <c r="H85" s="63"/>
      <c r="I85" s="33"/>
      <c r="J85" s="2" t="str">
        <f t="shared" si="5"/>
        <v/>
      </c>
      <c r="K85" s="61"/>
      <c r="L85" s="62"/>
      <c r="M85" s="62"/>
      <c r="N85" s="62"/>
      <c r="O85" s="63"/>
      <c r="P85" s="81"/>
      <c r="Q85" s="73"/>
      <c r="R85" s="1"/>
      <c r="S85" s="1"/>
      <c r="T85" s="1"/>
      <c r="U85" s="1"/>
      <c r="V85" s="1"/>
      <c r="W85" s="1"/>
      <c r="X85" s="1"/>
      <c r="Y85" s="1"/>
      <c r="Z85" s="1"/>
    </row>
    <row r="86" spans="1:26" ht="14.25" customHeight="1" x14ac:dyDescent="0.25">
      <c r="A86" s="1" t="str">
        <f t="shared" ca="1" si="0"/>
        <v xml:space="preserve"> </v>
      </c>
      <c r="B86" s="30"/>
      <c r="C86" s="31"/>
      <c r="D86" s="30"/>
      <c r="E86" s="30"/>
      <c r="F86" s="30"/>
      <c r="G86" s="61"/>
      <c r="H86" s="63"/>
      <c r="I86" s="33"/>
      <c r="J86" s="2" t="str">
        <f t="shared" si="5"/>
        <v/>
      </c>
      <c r="K86" s="61"/>
      <c r="L86" s="62"/>
      <c r="M86" s="62"/>
      <c r="N86" s="62"/>
      <c r="O86" s="63"/>
      <c r="P86" s="81"/>
      <c r="Q86" s="73"/>
      <c r="R86" s="1"/>
      <c r="S86" s="1"/>
      <c r="T86" s="1"/>
      <c r="U86" s="1"/>
      <c r="V86" s="1"/>
      <c r="W86" s="1"/>
      <c r="X86" s="1"/>
      <c r="Y86" s="1"/>
      <c r="Z86" s="1"/>
    </row>
    <row r="87" spans="1:26" ht="14.25" customHeight="1" x14ac:dyDescent="0.25">
      <c r="A87" s="1" t="str">
        <f t="shared" ca="1" si="0"/>
        <v xml:space="preserve"> </v>
      </c>
      <c r="B87" s="30"/>
      <c r="C87" s="31"/>
      <c r="D87" s="30"/>
      <c r="E87" s="30"/>
      <c r="F87" s="30"/>
      <c r="G87" s="61"/>
      <c r="H87" s="63"/>
      <c r="I87" s="33"/>
      <c r="J87" s="2" t="str">
        <f t="shared" si="5"/>
        <v/>
      </c>
      <c r="K87" s="61"/>
      <c r="L87" s="62"/>
      <c r="M87" s="62"/>
      <c r="N87" s="62"/>
      <c r="O87" s="63"/>
      <c r="P87" s="81"/>
      <c r="Q87" s="73"/>
      <c r="R87" s="1"/>
      <c r="S87" s="1"/>
      <c r="T87" s="1"/>
      <c r="U87" s="1"/>
      <c r="V87" s="1"/>
      <c r="W87" s="1"/>
      <c r="X87" s="1"/>
      <c r="Y87" s="1"/>
      <c r="Z87" s="1"/>
    </row>
    <row r="88" spans="1:26" ht="14.25" customHeight="1" x14ac:dyDescent="0.25">
      <c r="A88" s="1" t="str">
        <f t="shared" ca="1" si="0"/>
        <v xml:space="preserve"> </v>
      </c>
      <c r="B88" s="30"/>
      <c r="C88" s="31"/>
      <c r="D88" s="30"/>
      <c r="E88" s="30"/>
      <c r="F88" s="30"/>
      <c r="G88" s="61"/>
      <c r="H88" s="63"/>
      <c r="I88" s="33"/>
      <c r="J88" s="2" t="str">
        <f t="shared" si="5"/>
        <v/>
      </c>
      <c r="K88" s="61"/>
      <c r="L88" s="62"/>
      <c r="M88" s="62"/>
      <c r="N88" s="62"/>
      <c r="O88" s="63"/>
      <c r="P88" s="81"/>
      <c r="Q88" s="73"/>
      <c r="R88" s="1"/>
      <c r="S88" s="1"/>
      <c r="T88" s="1"/>
      <c r="U88" s="1"/>
      <c r="V88" s="1"/>
      <c r="W88" s="1"/>
      <c r="X88" s="1"/>
      <c r="Y88" s="1"/>
      <c r="Z88" s="1"/>
    </row>
    <row r="89" spans="1:26" ht="14.25" customHeight="1" x14ac:dyDescent="0.25">
      <c r="A89" s="1" t="str">
        <f t="shared" ca="1" si="0"/>
        <v xml:space="preserve"> </v>
      </c>
      <c r="B89" s="30"/>
      <c r="C89" s="31"/>
      <c r="D89" s="30"/>
      <c r="E89" s="30"/>
      <c r="F89" s="30"/>
      <c r="G89" s="61"/>
      <c r="H89" s="63"/>
      <c r="I89" s="33"/>
      <c r="J89" s="2" t="str">
        <f t="shared" si="5"/>
        <v/>
      </c>
      <c r="K89" s="61"/>
      <c r="L89" s="62"/>
      <c r="M89" s="62"/>
      <c r="N89" s="62"/>
      <c r="O89" s="63"/>
      <c r="P89" s="81"/>
      <c r="Q89" s="73"/>
      <c r="R89" s="1"/>
      <c r="S89" s="1"/>
      <c r="T89" s="1"/>
      <c r="U89" s="1"/>
      <c r="V89" s="1"/>
      <c r="W89" s="1"/>
      <c r="X89" s="1"/>
      <c r="Y89" s="1"/>
      <c r="Z89" s="1"/>
    </row>
    <row r="90" spans="1:26" ht="14.25" customHeight="1" x14ac:dyDescent="0.25">
      <c r="A90" s="1" t="str">
        <f t="shared" ca="1" si="0"/>
        <v xml:space="preserve"> </v>
      </c>
      <c r="B90" s="30"/>
      <c r="C90" s="31"/>
      <c r="D90" s="30"/>
      <c r="E90" s="30"/>
      <c r="F90" s="30"/>
      <c r="G90" s="61"/>
      <c r="H90" s="63"/>
      <c r="I90" s="33"/>
      <c r="J90" s="2" t="str">
        <f t="shared" si="5"/>
        <v/>
      </c>
      <c r="K90" s="61"/>
      <c r="L90" s="62"/>
      <c r="M90" s="62"/>
      <c r="N90" s="62"/>
      <c r="O90" s="63"/>
      <c r="P90" s="81"/>
      <c r="Q90" s="73"/>
      <c r="R90" s="1"/>
      <c r="S90" s="1"/>
      <c r="T90" s="1"/>
      <c r="U90" s="1"/>
      <c r="V90" s="1"/>
      <c r="W90" s="1"/>
      <c r="X90" s="1"/>
      <c r="Y90" s="1"/>
      <c r="Z90" s="1"/>
    </row>
    <row r="91" spans="1:26" ht="14.25" customHeight="1" x14ac:dyDescent="0.25">
      <c r="A91" s="1" t="str">
        <f t="shared" ca="1" si="0"/>
        <v xml:space="preserve"> </v>
      </c>
      <c r="B91" s="30"/>
      <c r="C91" s="31"/>
      <c r="D91" s="30"/>
      <c r="E91" s="30"/>
      <c r="F91" s="30"/>
      <c r="G91" s="61"/>
      <c r="H91" s="63"/>
      <c r="I91" s="33"/>
      <c r="J91" s="2" t="str">
        <f t="shared" si="5"/>
        <v/>
      </c>
      <c r="K91" s="61"/>
      <c r="L91" s="62"/>
      <c r="M91" s="62"/>
      <c r="N91" s="62"/>
      <c r="O91" s="63"/>
      <c r="P91" s="82"/>
      <c r="Q91" s="83"/>
      <c r="R91" s="1"/>
      <c r="S91" s="1"/>
      <c r="T91" s="1"/>
      <c r="U91" s="1"/>
      <c r="V91" s="1"/>
      <c r="W91" s="1"/>
      <c r="X91" s="1"/>
      <c r="Y91" s="1"/>
      <c r="Z91" s="1"/>
    </row>
    <row r="92" spans="1:26" ht="14.25" customHeight="1" x14ac:dyDescent="0.25">
      <c r="A92" s="1" t="str">
        <f t="shared" ca="1" si="0"/>
        <v xml:space="preserve"> </v>
      </c>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t="str">
        <f t="shared" ca="1" si="0"/>
        <v xml:space="preserve">Insulating Materials </v>
      </c>
      <c r="B93" s="46" t="s">
        <v>62</v>
      </c>
      <c r="C93" s="47"/>
      <c r="D93" s="47"/>
      <c r="E93" s="47"/>
      <c r="F93" s="47"/>
      <c r="G93" s="47"/>
      <c r="H93" s="47"/>
      <c r="I93" s="47"/>
      <c r="J93" s="48"/>
      <c r="K93" s="25"/>
      <c r="L93" s="2" t="str">
        <f>IF(COUNTIF(L95:L104, "="&amp;IncompleteText), IncompleteText, IF(COUNTIF(L95:L104, "="&amp;ErrorText), ErrorText, OKText))</f>
        <v>BLANK</v>
      </c>
      <c r="M93" s="1"/>
      <c r="N93" s="1"/>
      <c r="O93" s="1"/>
      <c r="P93" s="1"/>
      <c r="Q93" s="1"/>
      <c r="R93" s="1"/>
      <c r="S93" s="1"/>
      <c r="T93" s="1"/>
      <c r="U93" s="1"/>
      <c r="V93" s="1"/>
      <c r="W93" s="1"/>
      <c r="X93" s="1"/>
      <c r="Y93" s="1"/>
      <c r="Z93" s="1"/>
    </row>
    <row r="94" spans="1:26" ht="14.25" customHeight="1" x14ac:dyDescent="0.25">
      <c r="A94" s="1" t="str">
        <f t="shared" ca="1" si="0"/>
        <v>Manufacturer Part Number</v>
      </c>
      <c r="B94" s="10" t="s">
        <v>37</v>
      </c>
      <c r="C94" s="12" t="s">
        <v>38</v>
      </c>
      <c r="D94" s="12" t="s">
        <v>63</v>
      </c>
      <c r="E94" s="12" t="s">
        <v>64</v>
      </c>
      <c r="F94" s="12" t="s">
        <v>65</v>
      </c>
      <c r="G94" s="12" t="s">
        <v>42</v>
      </c>
      <c r="H94" s="15" t="s">
        <v>66</v>
      </c>
      <c r="I94" s="74" t="s">
        <v>34</v>
      </c>
      <c r="J94" s="75"/>
      <c r="K94" s="12" t="s">
        <v>43</v>
      </c>
      <c r="L94" s="13"/>
      <c r="M94" s="76" t="s">
        <v>17</v>
      </c>
      <c r="N94" s="68"/>
      <c r="O94" s="68"/>
      <c r="P94" s="68"/>
      <c r="Q94" s="68"/>
      <c r="R94" s="77" t="s">
        <v>44</v>
      </c>
      <c r="S94" s="78"/>
      <c r="T94" s="1"/>
      <c r="U94" s="1"/>
      <c r="V94" s="1"/>
      <c r="W94" s="1"/>
      <c r="X94" s="1"/>
      <c r="Y94" s="1"/>
      <c r="Z94" s="1"/>
    </row>
    <row r="95" spans="1:26" ht="14.25" customHeight="1" x14ac:dyDescent="0.25">
      <c r="A95" s="1" t="str">
        <f t="shared" ca="1" si="0"/>
        <v xml:space="preserve"> </v>
      </c>
      <c r="B95" s="31"/>
      <c r="C95" s="31"/>
      <c r="D95" s="30"/>
      <c r="E95" s="30"/>
      <c r="F95" s="16" t="str">
        <f t="shared" ref="F95:F104" si="6">IF(OR(ISBLANK(D95),ISBLANK(E95)), "", D95*E95)</f>
        <v/>
      </c>
      <c r="G95" s="30"/>
      <c r="H95" s="31"/>
      <c r="I95" s="61"/>
      <c r="J95" s="63"/>
      <c r="K95" s="33"/>
      <c r="L95" s="2" t="str">
        <f>IF(COUNTBLANK(B95:K95)=10,IncompleteText,IF(AND(COUNTBLANK(B95:K95)=1,G95&gt;=90),OKText,ErrorText))</f>
        <v>BLANK</v>
      </c>
      <c r="M95" s="61"/>
      <c r="N95" s="62"/>
      <c r="O95" s="62"/>
      <c r="P95" s="62"/>
      <c r="Q95" s="63"/>
      <c r="R95" s="79" t="s">
        <v>312</v>
      </c>
      <c r="S95" s="80"/>
      <c r="T95" s="1"/>
      <c r="U95" s="1"/>
      <c r="V95" s="1"/>
      <c r="W95" s="1"/>
      <c r="X95" s="1"/>
      <c r="Y95" s="1"/>
      <c r="Z95" s="1"/>
    </row>
    <row r="96" spans="1:26" ht="14.25" customHeight="1" x14ac:dyDescent="0.25">
      <c r="A96" s="1" t="str">
        <f t="shared" ca="1" si="0"/>
        <v xml:space="preserve"> </v>
      </c>
      <c r="B96" s="30"/>
      <c r="C96" s="31"/>
      <c r="D96" s="30"/>
      <c r="E96" s="30"/>
      <c r="F96" s="16" t="str">
        <f t="shared" si="6"/>
        <v/>
      </c>
      <c r="G96" s="30"/>
      <c r="H96" s="31"/>
      <c r="I96" s="61"/>
      <c r="J96" s="63"/>
      <c r="K96" s="33"/>
      <c r="L96" s="2" t="str">
        <f t="shared" ref="L96:L104" si="7">IF(COUNTBLANK(B96:K96)=10,"",IF(AND(COUNTBLANK(B96:K96)=1,G96&gt;=90),OKText,ErrorText))</f>
        <v/>
      </c>
      <c r="M96" s="61"/>
      <c r="N96" s="62"/>
      <c r="O96" s="62"/>
      <c r="P96" s="62"/>
      <c r="Q96" s="63"/>
      <c r="R96" s="81"/>
      <c r="S96" s="73"/>
      <c r="T96" s="1"/>
      <c r="U96" s="1"/>
      <c r="V96" s="1"/>
      <c r="W96" s="1"/>
      <c r="X96" s="1"/>
      <c r="Y96" s="1"/>
      <c r="Z96" s="1"/>
    </row>
    <row r="97" spans="1:26" ht="14.25" customHeight="1" x14ac:dyDescent="0.25">
      <c r="A97" s="1" t="str">
        <f t="shared" ca="1" si="0"/>
        <v xml:space="preserve"> </v>
      </c>
      <c r="B97" s="30"/>
      <c r="C97" s="31"/>
      <c r="D97" s="30"/>
      <c r="E97" s="30"/>
      <c r="F97" s="16" t="str">
        <f t="shared" si="6"/>
        <v/>
      </c>
      <c r="G97" s="30"/>
      <c r="H97" s="31"/>
      <c r="I97" s="61"/>
      <c r="J97" s="63"/>
      <c r="K97" s="33"/>
      <c r="L97" s="2" t="str">
        <f t="shared" si="7"/>
        <v/>
      </c>
      <c r="M97" s="61"/>
      <c r="N97" s="62"/>
      <c r="O97" s="62"/>
      <c r="P97" s="62"/>
      <c r="Q97" s="63"/>
      <c r="R97" s="81"/>
      <c r="S97" s="73"/>
      <c r="T97" s="1"/>
      <c r="U97" s="1"/>
      <c r="V97" s="1"/>
      <c r="W97" s="1"/>
      <c r="X97" s="1"/>
      <c r="Y97" s="1"/>
      <c r="Z97" s="1"/>
    </row>
    <row r="98" spans="1:26" ht="14.25" customHeight="1" x14ac:dyDescent="0.25">
      <c r="A98" s="1" t="str">
        <f t="shared" ca="1" si="0"/>
        <v xml:space="preserve"> </v>
      </c>
      <c r="B98" s="30"/>
      <c r="C98" s="31"/>
      <c r="D98" s="30"/>
      <c r="E98" s="30"/>
      <c r="F98" s="16" t="str">
        <f t="shared" si="6"/>
        <v/>
      </c>
      <c r="G98" s="30"/>
      <c r="H98" s="31"/>
      <c r="I98" s="61"/>
      <c r="J98" s="63"/>
      <c r="K98" s="33"/>
      <c r="L98" s="2" t="str">
        <f t="shared" si="7"/>
        <v/>
      </c>
      <c r="M98" s="61"/>
      <c r="N98" s="62"/>
      <c r="O98" s="62"/>
      <c r="P98" s="62"/>
      <c r="Q98" s="63"/>
      <c r="R98" s="81"/>
      <c r="S98" s="73"/>
      <c r="T98" s="1"/>
      <c r="U98" s="1"/>
      <c r="V98" s="1"/>
      <c r="W98" s="1"/>
      <c r="X98" s="1"/>
      <c r="Y98" s="1"/>
      <c r="Z98" s="1"/>
    </row>
    <row r="99" spans="1:26" ht="14.25" customHeight="1" x14ac:dyDescent="0.25">
      <c r="A99" s="1" t="str">
        <f t="shared" ca="1" si="0"/>
        <v xml:space="preserve"> </v>
      </c>
      <c r="B99" s="30"/>
      <c r="C99" s="31"/>
      <c r="D99" s="30"/>
      <c r="E99" s="30"/>
      <c r="F99" s="16" t="str">
        <f t="shared" si="6"/>
        <v/>
      </c>
      <c r="G99" s="30"/>
      <c r="H99" s="31"/>
      <c r="I99" s="61"/>
      <c r="J99" s="63"/>
      <c r="K99" s="33"/>
      <c r="L99" s="2" t="str">
        <f t="shared" si="7"/>
        <v/>
      </c>
      <c r="M99" s="61"/>
      <c r="N99" s="62"/>
      <c r="O99" s="62"/>
      <c r="P99" s="62"/>
      <c r="Q99" s="63"/>
      <c r="R99" s="81"/>
      <c r="S99" s="73"/>
      <c r="T99" s="1"/>
      <c r="U99" s="1"/>
      <c r="V99" s="1"/>
      <c r="W99" s="1"/>
      <c r="X99" s="1"/>
      <c r="Y99" s="1"/>
      <c r="Z99" s="1"/>
    </row>
    <row r="100" spans="1:26" ht="14.25" customHeight="1" x14ac:dyDescent="0.25">
      <c r="A100" s="1" t="str">
        <f t="shared" ca="1" si="0"/>
        <v xml:space="preserve"> </v>
      </c>
      <c r="B100" s="30"/>
      <c r="C100" s="31"/>
      <c r="D100" s="30"/>
      <c r="E100" s="30"/>
      <c r="F100" s="16" t="str">
        <f t="shared" si="6"/>
        <v/>
      </c>
      <c r="G100" s="30"/>
      <c r="H100" s="31"/>
      <c r="I100" s="61"/>
      <c r="J100" s="63"/>
      <c r="K100" s="33"/>
      <c r="L100" s="2" t="str">
        <f t="shared" si="7"/>
        <v/>
      </c>
      <c r="M100" s="61"/>
      <c r="N100" s="62"/>
      <c r="O100" s="62"/>
      <c r="P100" s="62"/>
      <c r="Q100" s="63"/>
      <c r="R100" s="81"/>
      <c r="S100" s="73"/>
      <c r="T100" s="1"/>
      <c r="U100" s="1"/>
      <c r="V100" s="1"/>
      <c r="W100" s="1"/>
      <c r="X100" s="1"/>
      <c r="Y100" s="1"/>
      <c r="Z100" s="1"/>
    </row>
    <row r="101" spans="1:26" ht="14.25" customHeight="1" x14ac:dyDescent="0.25">
      <c r="A101" s="1" t="str">
        <f t="shared" ca="1" si="0"/>
        <v xml:space="preserve"> </v>
      </c>
      <c r="B101" s="30"/>
      <c r="C101" s="31"/>
      <c r="D101" s="30"/>
      <c r="E101" s="30"/>
      <c r="F101" s="16" t="str">
        <f t="shared" si="6"/>
        <v/>
      </c>
      <c r="G101" s="30"/>
      <c r="H101" s="31"/>
      <c r="I101" s="61"/>
      <c r="J101" s="63"/>
      <c r="K101" s="33"/>
      <c r="L101" s="2" t="str">
        <f t="shared" si="7"/>
        <v/>
      </c>
      <c r="M101" s="61"/>
      <c r="N101" s="62"/>
      <c r="O101" s="62"/>
      <c r="P101" s="62"/>
      <c r="Q101" s="63"/>
      <c r="R101" s="81"/>
      <c r="S101" s="73"/>
      <c r="T101" s="1"/>
      <c r="U101" s="1"/>
      <c r="V101" s="1"/>
      <c r="W101" s="1"/>
      <c r="X101" s="1"/>
      <c r="Y101" s="1"/>
      <c r="Z101" s="1"/>
    </row>
    <row r="102" spans="1:26" ht="14.25" customHeight="1" x14ac:dyDescent="0.25">
      <c r="A102" s="1" t="str">
        <f t="shared" ca="1" si="0"/>
        <v xml:space="preserve"> </v>
      </c>
      <c r="B102" s="30"/>
      <c r="C102" s="31"/>
      <c r="D102" s="30"/>
      <c r="E102" s="30"/>
      <c r="F102" s="16" t="str">
        <f t="shared" si="6"/>
        <v/>
      </c>
      <c r="G102" s="30"/>
      <c r="H102" s="31"/>
      <c r="I102" s="61"/>
      <c r="J102" s="63"/>
      <c r="K102" s="33"/>
      <c r="L102" s="2" t="str">
        <f t="shared" si="7"/>
        <v/>
      </c>
      <c r="M102" s="61"/>
      <c r="N102" s="62"/>
      <c r="O102" s="62"/>
      <c r="P102" s="62"/>
      <c r="Q102" s="63"/>
      <c r="R102" s="81"/>
      <c r="S102" s="73"/>
      <c r="T102" s="1"/>
      <c r="U102" s="1"/>
      <c r="V102" s="1"/>
      <c r="W102" s="1"/>
      <c r="X102" s="1"/>
      <c r="Y102" s="1"/>
      <c r="Z102" s="1"/>
    </row>
    <row r="103" spans="1:26" ht="14.25" customHeight="1" x14ac:dyDescent="0.25">
      <c r="A103" s="1" t="str">
        <f t="shared" ca="1" si="0"/>
        <v xml:space="preserve"> </v>
      </c>
      <c r="B103" s="30"/>
      <c r="C103" s="31"/>
      <c r="D103" s="30"/>
      <c r="E103" s="30"/>
      <c r="F103" s="16" t="str">
        <f t="shared" si="6"/>
        <v/>
      </c>
      <c r="G103" s="30"/>
      <c r="H103" s="31"/>
      <c r="I103" s="61"/>
      <c r="J103" s="63"/>
      <c r="K103" s="33"/>
      <c r="L103" s="2" t="str">
        <f t="shared" si="7"/>
        <v/>
      </c>
      <c r="M103" s="61"/>
      <c r="N103" s="62"/>
      <c r="O103" s="62"/>
      <c r="P103" s="62"/>
      <c r="Q103" s="63"/>
      <c r="R103" s="81"/>
      <c r="S103" s="73"/>
      <c r="T103" s="1"/>
      <c r="U103" s="1"/>
      <c r="V103" s="1"/>
      <c r="W103" s="1"/>
      <c r="X103" s="1"/>
      <c r="Y103" s="1"/>
      <c r="Z103" s="1"/>
    </row>
    <row r="104" spans="1:26" ht="14.25" customHeight="1" x14ac:dyDescent="0.25">
      <c r="A104" s="1" t="str">
        <f t="shared" ca="1" si="0"/>
        <v xml:space="preserve"> </v>
      </c>
      <c r="B104" s="30"/>
      <c r="C104" s="31"/>
      <c r="D104" s="30"/>
      <c r="E104" s="30"/>
      <c r="F104" s="16" t="str">
        <f t="shared" si="6"/>
        <v/>
      </c>
      <c r="G104" s="30"/>
      <c r="H104" s="31"/>
      <c r="I104" s="61"/>
      <c r="J104" s="63"/>
      <c r="K104" s="33"/>
      <c r="L104" s="2" t="str">
        <f t="shared" si="7"/>
        <v/>
      </c>
      <c r="M104" s="61"/>
      <c r="N104" s="62"/>
      <c r="O104" s="62"/>
      <c r="P104" s="62"/>
      <c r="Q104" s="63"/>
      <c r="R104" s="82"/>
      <c r="S104" s="83"/>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sheet="1" scenarios="1" formatCells="0" insertHyperlinks="0" selectLockedCells="1"/>
  <mergeCells count="199">
    <mergeCell ref="L64:P64"/>
    <mergeCell ref="Q64:R64"/>
    <mergeCell ref="L65:P65"/>
    <mergeCell ref="Q65:R69"/>
    <mergeCell ref="L66:P66"/>
    <mergeCell ref="L67:P67"/>
    <mergeCell ref="L68:P68"/>
    <mergeCell ref="K76:O76"/>
    <mergeCell ref="K77:O77"/>
    <mergeCell ref="M100:Q100"/>
    <mergeCell ref="M101:Q101"/>
    <mergeCell ref="M102:Q102"/>
    <mergeCell ref="M103:Q103"/>
    <mergeCell ref="M94:Q94"/>
    <mergeCell ref="M95:Q95"/>
    <mergeCell ref="R95:S104"/>
    <mergeCell ref="M96:Q96"/>
    <mergeCell ref="M97:Q97"/>
    <mergeCell ref="M98:Q98"/>
    <mergeCell ref="M99:Q99"/>
    <mergeCell ref="M104:Q104"/>
    <mergeCell ref="G73:H73"/>
    <mergeCell ref="G74:H74"/>
    <mergeCell ref="K88:O88"/>
    <mergeCell ref="K89:O89"/>
    <mergeCell ref="K90:O90"/>
    <mergeCell ref="K91:O91"/>
    <mergeCell ref="R94:S94"/>
    <mergeCell ref="L69:P69"/>
    <mergeCell ref="K72:O72"/>
    <mergeCell ref="P72:Q72"/>
    <mergeCell ref="K73:O73"/>
    <mergeCell ref="P73:Q91"/>
    <mergeCell ref="K74:O74"/>
    <mergeCell ref="K75:O75"/>
    <mergeCell ref="K78:O78"/>
    <mergeCell ref="K79:O79"/>
    <mergeCell ref="K80:O80"/>
    <mergeCell ref="K81:O81"/>
    <mergeCell ref="K82:O82"/>
    <mergeCell ref="K83:O83"/>
    <mergeCell ref="K84:O84"/>
    <mergeCell ref="K85:O85"/>
    <mergeCell ref="K86:O86"/>
    <mergeCell ref="K87:O87"/>
    <mergeCell ref="B63:J63"/>
    <mergeCell ref="H64:I64"/>
    <mergeCell ref="H65:I65"/>
    <mergeCell ref="H66:I66"/>
    <mergeCell ref="H67:I67"/>
    <mergeCell ref="H68:I68"/>
    <mergeCell ref="H69:I69"/>
    <mergeCell ref="B71:H71"/>
    <mergeCell ref="G72:H72"/>
    <mergeCell ref="H57:J57"/>
    <mergeCell ref="K57:L57"/>
    <mergeCell ref="H58:J58"/>
    <mergeCell ref="K58:L58"/>
    <mergeCell ref="H59:J59"/>
    <mergeCell ref="K59:L59"/>
    <mergeCell ref="K60:L60"/>
    <mergeCell ref="H60:J60"/>
    <mergeCell ref="H61:J61"/>
    <mergeCell ref="K61:L61"/>
    <mergeCell ref="H50:I50"/>
    <mergeCell ref="H51:I51"/>
    <mergeCell ref="H52:I52"/>
    <mergeCell ref="B54:L54"/>
    <mergeCell ref="H55:J55"/>
    <mergeCell ref="K55:L55"/>
    <mergeCell ref="H56:J56"/>
    <mergeCell ref="K56:L56"/>
    <mergeCell ref="L49:P49"/>
    <mergeCell ref="L50:P50"/>
    <mergeCell ref="H41:I41"/>
    <mergeCell ref="H42:I42"/>
    <mergeCell ref="H43:I43"/>
    <mergeCell ref="H44:I44"/>
    <mergeCell ref="H45:I45"/>
    <mergeCell ref="H46:I46"/>
    <mergeCell ref="H47:I47"/>
    <mergeCell ref="H48:I48"/>
    <mergeCell ref="H49:I49"/>
    <mergeCell ref="I101:J101"/>
    <mergeCell ref="I102:J102"/>
    <mergeCell ref="I103:J103"/>
    <mergeCell ref="I104:J104"/>
    <mergeCell ref="G89:H89"/>
    <mergeCell ref="G90:H90"/>
    <mergeCell ref="G91:H91"/>
    <mergeCell ref="B93:J93"/>
    <mergeCell ref="I94:J94"/>
    <mergeCell ref="I95:J95"/>
    <mergeCell ref="I96:J96"/>
    <mergeCell ref="G84:H84"/>
    <mergeCell ref="G85:H85"/>
    <mergeCell ref="G86:H86"/>
    <mergeCell ref="G87:H87"/>
    <mergeCell ref="G88:H88"/>
    <mergeCell ref="I97:J97"/>
    <mergeCell ref="I98:J98"/>
    <mergeCell ref="I99:J99"/>
    <mergeCell ref="I100:J100"/>
    <mergeCell ref="G75:H75"/>
    <mergeCell ref="G76:H76"/>
    <mergeCell ref="G77:H77"/>
    <mergeCell ref="G78:H78"/>
    <mergeCell ref="G79:H79"/>
    <mergeCell ref="G80:H80"/>
    <mergeCell ref="G81:H81"/>
    <mergeCell ref="G82:H82"/>
    <mergeCell ref="G83:H83"/>
    <mergeCell ref="O58:S58"/>
    <mergeCell ref="O59:S59"/>
    <mergeCell ref="O60:S60"/>
    <mergeCell ref="O61:S61"/>
    <mergeCell ref="L51:P51"/>
    <mergeCell ref="L52:P52"/>
    <mergeCell ref="O55:S55"/>
    <mergeCell ref="T55:U55"/>
    <mergeCell ref="O56:S56"/>
    <mergeCell ref="T56:U61"/>
    <mergeCell ref="O57:S57"/>
    <mergeCell ref="Q40:R40"/>
    <mergeCell ref="L41:P41"/>
    <mergeCell ref="Q41:R52"/>
    <mergeCell ref="L42:P42"/>
    <mergeCell ref="Q18:R18"/>
    <mergeCell ref="L19:P19"/>
    <mergeCell ref="Q19:R37"/>
    <mergeCell ref="L20:P20"/>
    <mergeCell ref="L21:P21"/>
    <mergeCell ref="L22:P22"/>
    <mergeCell ref="L37:P37"/>
    <mergeCell ref="L47:P47"/>
    <mergeCell ref="L48:P48"/>
    <mergeCell ref="L30:P30"/>
    <mergeCell ref="L31:P31"/>
    <mergeCell ref="L32:P32"/>
    <mergeCell ref="L33:P33"/>
    <mergeCell ref="L34:P34"/>
    <mergeCell ref="L43:P43"/>
    <mergeCell ref="L44:P44"/>
    <mergeCell ref="L45:P45"/>
    <mergeCell ref="L46:P46"/>
    <mergeCell ref="L35:P35"/>
    <mergeCell ref="L36:P36"/>
    <mergeCell ref="H25:I25"/>
    <mergeCell ref="H26:I26"/>
    <mergeCell ref="H27:I27"/>
    <mergeCell ref="H28:I28"/>
    <mergeCell ref="L25:P25"/>
    <mergeCell ref="L26:P26"/>
    <mergeCell ref="L27:P27"/>
    <mergeCell ref="L28:P28"/>
    <mergeCell ref="L29:P29"/>
    <mergeCell ref="H29:I29"/>
    <mergeCell ref="L40:P40"/>
    <mergeCell ref="H30:I30"/>
    <mergeCell ref="H31:I31"/>
    <mergeCell ref="H32:I32"/>
    <mergeCell ref="H33:I33"/>
    <mergeCell ref="H34:I34"/>
    <mergeCell ref="H35:I35"/>
    <mergeCell ref="H36:I36"/>
    <mergeCell ref="H37:I37"/>
    <mergeCell ref="B39:I39"/>
    <mergeCell ref="H40:I40"/>
    <mergeCell ref="B15:C15"/>
    <mergeCell ref="D15:H15"/>
    <mergeCell ref="B17:I17"/>
    <mergeCell ref="H20:I20"/>
    <mergeCell ref="H21:I21"/>
    <mergeCell ref="H19:I19"/>
    <mergeCell ref="H22:I22"/>
    <mergeCell ref="L23:P23"/>
    <mergeCell ref="L24:P24"/>
    <mergeCell ref="H18:I18"/>
    <mergeCell ref="H23:I23"/>
    <mergeCell ref="H24:I24"/>
    <mergeCell ref="L18:P18"/>
    <mergeCell ref="B9:C9"/>
    <mergeCell ref="B10:C10"/>
    <mergeCell ref="B11:C11"/>
    <mergeCell ref="B12:C12"/>
    <mergeCell ref="D12:E12"/>
    <mergeCell ref="B13:C13"/>
    <mergeCell ref="D13:E13"/>
    <mergeCell ref="B14:C14"/>
    <mergeCell ref="D14:E14"/>
    <mergeCell ref="B2:E2"/>
    <mergeCell ref="B3:C3"/>
    <mergeCell ref="D3:E3"/>
    <mergeCell ref="B4:C4"/>
    <mergeCell ref="D4:E4"/>
    <mergeCell ref="B5:C5"/>
    <mergeCell ref="B6:C6"/>
    <mergeCell ref="B7:C7"/>
    <mergeCell ref="B8:C8"/>
  </mergeCells>
  <dataValidations count="3">
    <dataValidation type="list" allowBlank="1" showErrorMessage="1" sqref="G65:G69" xr:uid="{00000000-0002-0000-0100-000000000000}">
      <formula1>"NO,NC"</formula1>
    </dataValidation>
    <dataValidation type="custom" allowBlank="1" showErrorMessage="1" sqref="J37" xr:uid="{00000000-0002-0000-0100-000001000000}">
      <formula1>COUNTIF(J37,"ts*")+COUNTIF(J37,"glv*")</formula1>
    </dataValidation>
    <dataValidation type="list" allowBlank="1" showErrorMessage="1" sqref="E41:E52" xr:uid="{00000000-0002-0000-0100-000002000000}">
      <formula1>"AC,DC"</formula1>
    </dataValidation>
  </dataValidations>
  <pageMargins left="0.7" right="0.7" top="0.75" bottom="0.75" header="0" footer="0"/>
  <pageSetup orientation="portrait" r:id="rId1"/>
  <headerFooter>
    <oddFooter>&amp;R#FF0000Public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0"/>
  <sheetViews>
    <sheetView zoomScale="40" zoomScaleNormal="40" workbookViewId="0">
      <pane ySplit="1" topLeftCell="A2" activePane="bottomLeft" state="frozen"/>
      <selection activeCell="L11" sqref="L11:P11"/>
      <selection pane="bottomLeft" activeCell="A2" sqref="A2:K27"/>
    </sheetView>
  </sheetViews>
  <sheetFormatPr defaultColWidth="11.1796875" defaultRowHeight="15" customHeight="1" x14ac:dyDescent="0.25"/>
  <cols>
    <col min="1" max="4" width="8.7265625" customWidth="1"/>
    <col min="5" max="5" width="9.08984375" customWidth="1"/>
    <col min="6" max="31" width="8.7265625" customWidth="1"/>
  </cols>
  <sheetData>
    <row r="1" spans="1:31" ht="14.25" customHeight="1" x14ac:dyDescent="0.25">
      <c r="A1" s="3" t="s">
        <v>1</v>
      </c>
      <c r="B1" s="2" t="str">
        <f t="array" aca="1" ref="B1" ca="1">IF(SUM(COUNTIF(INDIRECT({"'TS Schematics'!$K$28","'TS Schematics'!$W$28","'TS Schematics'!$K$46"}), "="&amp;IncompleteText)), IncompleteText, IF(SUM(COUNTIF(INDIRECT({"'TS Schematics'!$K$28","'TS Schematics'!$W$28","'TS Schematics'!$K$46"}), "="&amp;ErrorText)), ErrorText, OKText))</f>
        <v>BLANK</v>
      </c>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4.25" customHeight="1" x14ac:dyDescent="0.25">
      <c r="A2" s="95" t="s">
        <v>67</v>
      </c>
      <c r="B2" s="96"/>
      <c r="C2" s="96"/>
      <c r="D2" s="96"/>
      <c r="E2" s="96"/>
      <c r="F2" s="96"/>
      <c r="G2" s="96"/>
      <c r="H2" s="96"/>
      <c r="I2" s="96"/>
      <c r="J2" s="96"/>
      <c r="K2" s="97"/>
      <c r="L2" s="1"/>
      <c r="M2" s="95" t="s">
        <v>68</v>
      </c>
      <c r="N2" s="96"/>
      <c r="O2" s="96"/>
      <c r="P2" s="96"/>
      <c r="Q2" s="96"/>
      <c r="R2" s="96"/>
      <c r="S2" s="96"/>
      <c r="T2" s="96"/>
      <c r="U2" s="96"/>
      <c r="V2" s="96"/>
      <c r="W2" s="97"/>
      <c r="X2" s="1"/>
      <c r="Y2" s="46" t="s">
        <v>17</v>
      </c>
      <c r="Z2" s="47"/>
      <c r="AA2" s="47"/>
      <c r="AB2" s="47"/>
      <c r="AC2" s="47"/>
      <c r="AD2" s="47"/>
      <c r="AE2" s="48"/>
    </row>
    <row r="3" spans="1:31" ht="14.25" customHeight="1" x14ac:dyDescent="0.25">
      <c r="A3" s="98"/>
      <c r="B3" s="99"/>
      <c r="C3" s="99"/>
      <c r="D3" s="99"/>
      <c r="E3" s="99"/>
      <c r="F3" s="99"/>
      <c r="G3" s="99"/>
      <c r="H3" s="99"/>
      <c r="I3" s="99"/>
      <c r="J3" s="99"/>
      <c r="K3" s="100"/>
      <c r="L3" s="1"/>
      <c r="M3" s="98"/>
      <c r="N3" s="99"/>
      <c r="O3" s="99"/>
      <c r="P3" s="99"/>
      <c r="Q3" s="99"/>
      <c r="R3" s="99"/>
      <c r="S3" s="99"/>
      <c r="T3" s="99"/>
      <c r="U3" s="99"/>
      <c r="V3" s="99"/>
      <c r="W3" s="100"/>
      <c r="X3" s="1"/>
      <c r="Y3" s="104"/>
      <c r="Z3" s="96"/>
      <c r="AA3" s="96"/>
      <c r="AB3" s="96"/>
      <c r="AC3" s="96"/>
      <c r="AD3" s="96"/>
      <c r="AE3" s="105"/>
    </row>
    <row r="4" spans="1:31" ht="14.25" customHeight="1" x14ac:dyDescent="0.25">
      <c r="A4" s="98"/>
      <c r="B4" s="99"/>
      <c r="C4" s="99"/>
      <c r="D4" s="99"/>
      <c r="E4" s="99"/>
      <c r="F4" s="99"/>
      <c r="G4" s="99"/>
      <c r="H4" s="99"/>
      <c r="I4" s="99"/>
      <c r="J4" s="99"/>
      <c r="K4" s="100"/>
      <c r="L4" s="1"/>
      <c r="M4" s="98"/>
      <c r="N4" s="99"/>
      <c r="O4" s="99"/>
      <c r="P4" s="99"/>
      <c r="Q4" s="99"/>
      <c r="R4" s="99"/>
      <c r="S4" s="99"/>
      <c r="T4" s="99"/>
      <c r="U4" s="99"/>
      <c r="V4" s="99"/>
      <c r="W4" s="100"/>
      <c r="X4" s="1"/>
      <c r="Y4" s="106"/>
      <c r="Z4" s="99"/>
      <c r="AA4" s="99"/>
      <c r="AB4" s="99"/>
      <c r="AC4" s="99"/>
      <c r="AD4" s="99"/>
      <c r="AE4" s="107"/>
    </row>
    <row r="5" spans="1:31" ht="14.25" customHeight="1" x14ac:dyDescent="0.25">
      <c r="A5" s="98"/>
      <c r="B5" s="99"/>
      <c r="C5" s="99"/>
      <c r="D5" s="99"/>
      <c r="E5" s="99"/>
      <c r="F5" s="99"/>
      <c r="G5" s="99"/>
      <c r="H5" s="99"/>
      <c r="I5" s="99"/>
      <c r="J5" s="99"/>
      <c r="K5" s="100"/>
      <c r="L5" s="1"/>
      <c r="M5" s="98"/>
      <c r="N5" s="99"/>
      <c r="O5" s="99"/>
      <c r="P5" s="99"/>
      <c r="Q5" s="99"/>
      <c r="R5" s="99"/>
      <c r="S5" s="99"/>
      <c r="T5" s="99"/>
      <c r="U5" s="99"/>
      <c r="V5" s="99"/>
      <c r="W5" s="100"/>
      <c r="X5" s="1"/>
      <c r="Y5" s="106"/>
      <c r="Z5" s="99"/>
      <c r="AA5" s="99"/>
      <c r="AB5" s="99"/>
      <c r="AC5" s="99"/>
      <c r="AD5" s="99"/>
      <c r="AE5" s="107"/>
    </row>
    <row r="6" spans="1:31" ht="14.25" customHeight="1" x14ac:dyDescent="0.25">
      <c r="A6" s="98"/>
      <c r="B6" s="99"/>
      <c r="C6" s="99"/>
      <c r="D6" s="99"/>
      <c r="E6" s="99"/>
      <c r="F6" s="99"/>
      <c r="G6" s="99"/>
      <c r="H6" s="99"/>
      <c r="I6" s="99"/>
      <c r="J6" s="99"/>
      <c r="K6" s="100"/>
      <c r="L6" s="1"/>
      <c r="M6" s="98"/>
      <c r="N6" s="99"/>
      <c r="O6" s="99"/>
      <c r="P6" s="99"/>
      <c r="Q6" s="99"/>
      <c r="R6" s="99"/>
      <c r="S6" s="99"/>
      <c r="T6" s="99"/>
      <c r="U6" s="99"/>
      <c r="V6" s="99"/>
      <c r="W6" s="100"/>
      <c r="X6" s="1"/>
      <c r="Y6" s="106"/>
      <c r="Z6" s="99"/>
      <c r="AA6" s="99"/>
      <c r="AB6" s="99"/>
      <c r="AC6" s="99"/>
      <c r="AD6" s="99"/>
      <c r="AE6" s="107"/>
    </row>
    <row r="7" spans="1:31" ht="14.25" customHeight="1" x14ac:dyDescent="0.25">
      <c r="A7" s="98"/>
      <c r="B7" s="99"/>
      <c r="C7" s="99"/>
      <c r="D7" s="99"/>
      <c r="E7" s="99"/>
      <c r="F7" s="99"/>
      <c r="G7" s="99"/>
      <c r="H7" s="99"/>
      <c r="I7" s="99"/>
      <c r="J7" s="99"/>
      <c r="K7" s="100"/>
      <c r="L7" s="1"/>
      <c r="M7" s="98"/>
      <c r="N7" s="99"/>
      <c r="O7" s="99"/>
      <c r="P7" s="99"/>
      <c r="Q7" s="99"/>
      <c r="R7" s="99"/>
      <c r="S7" s="99"/>
      <c r="T7" s="99"/>
      <c r="U7" s="99"/>
      <c r="V7" s="99"/>
      <c r="W7" s="100"/>
      <c r="X7" s="1"/>
      <c r="Y7" s="106"/>
      <c r="Z7" s="99"/>
      <c r="AA7" s="99"/>
      <c r="AB7" s="99"/>
      <c r="AC7" s="99"/>
      <c r="AD7" s="99"/>
      <c r="AE7" s="107"/>
    </row>
    <row r="8" spans="1:31" ht="14.25" customHeight="1" x14ac:dyDescent="0.25">
      <c r="A8" s="98"/>
      <c r="B8" s="99"/>
      <c r="C8" s="99"/>
      <c r="D8" s="99"/>
      <c r="E8" s="99"/>
      <c r="F8" s="99"/>
      <c r="G8" s="99"/>
      <c r="H8" s="99"/>
      <c r="I8" s="99"/>
      <c r="J8" s="99"/>
      <c r="K8" s="100"/>
      <c r="L8" s="1"/>
      <c r="M8" s="98"/>
      <c r="N8" s="99"/>
      <c r="O8" s="99"/>
      <c r="P8" s="99"/>
      <c r="Q8" s="99"/>
      <c r="R8" s="99"/>
      <c r="S8" s="99"/>
      <c r="T8" s="99"/>
      <c r="U8" s="99"/>
      <c r="V8" s="99"/>
      <c r="W8" s="100"/>
      <c r="X8" s="1"/>
      <c r="Y8" s="106"/>
      <c r="Z8" s="99"/>
      <c r="AA8" s="99"/>
      <c r="AB8" s="99"/>
      <c r="AC8" s="99"/>
      <c r="AD8" s="99"/>
      <c r="AE8" s="107"/>
    </row>
    <row r="9" spans="1:31" ht="14.25" customHeight="1" x14ac:dyDescent="0.25">
      <c r="A9" s="98"/>
      <c r="B9" s="99"/>
      <c r="C9" s="99"/>
      <c r="D9" s="99"/>
      <c r="E9" s="99"/>
      <c r="F9" s="99"/>
      <c r="G9" s="99"/>
      <c r="H9" s="99"/>
      <c r="I9" s="99"/>
      <c r="J9" s="99"/>
      <c r="K9" s="100"/>
      <c r="L9" s="1"/>
      <c r="M9" s="98"/>
      <c r="N9" s="99"/>
      <c r="O9" s="99"/>
      <c r="P9" s="99"/>
      <c r="Q9" s="99"/>
      <c r="R9" s="99"/>
      <c r="S9" s="99"/>
      <c r="T9" s="99"/>
      <c r="U9" s="99"/>
      <c r="V9" s="99"/>
      <c r="W9" s="100"/>
      <c r="X9" s="1"/>
      <c r="Y9" s="106"/>
      <c r="Z9" s="99"/>
      <c r="AA9" s="99"/>
      <c r="AB9" s="99"/>
      <c r="AC9" s="99"/>
      <c r="AD9" s="99"/>
      <c r="AE9" s="107"/>
    </row>
    <row r="10" spans="1:31" ht="14.25" customHeight="1" x14ac:dyDescent="0.25">
      <c r="A10" s="98"/>
      <c r="B10" s="99"/>
      <c r="C10" s="99"/>
      <c r="D10" s="99"/>
      <c r="E10" s="99"/>
      <c r="F10" s="99"/>
      <c r="G10" s="99"/>
      <c r="H10" s="99"/>
      <c r="I10" s="99"/>
      <c r="J10" s="99"/>
      <c r="K10" s="100"/>
      <c r="L10" s="1"/>
      <c r="M10" s="98"/>
      <c r="N10" s="99"/>
      <c r="O10" s="99"/>
      <c r="P10" s="99"/>
      <c r="Q10" s="99"/>
      <c r="R10" s="99"/>
      <c r="S10" s="99"/>
      <c r="T10" s="99"/>
      <c r="U10" s="99"/>
      <c r="V10" s="99"/>
      <c r="W10" s="100"/>
      <c r="X10" s="1"/>
      <c r="Y10" s="106"/>
      <c r="Z10" s="99"/>
      <c r="AA10" s="99"/>
      <c r="AB10" s="99"/>
      <c r="AC10" s="99"/>
      <c r="AD10" s="99"/>
      <c r="AE10" s="107"/>
    </row>
    <row r="11" spans="1:31" ht="14.25" customHeight="1" x14ac:dyDescent="0.25">
      <c r="A11" s="98"/>
      <c r="B11" s="99"/>
      <c r="C11" s="99"/>
      <c r="D11" s="99"/>
      <c r="E11" s="99"/>
      <c r="F11" s="99"/>
      <c r="G11" s="99"/>
      <c r="H11" s="99"/>
      <c r="I11" s="99"/>
      <c r="J11" s="99"/>
      <c r="K11" s="100"/>
      <c r="L11" s="1"/>
      <c r="M11" s="98"/>
      <c r="N11" s="99"/>
      <c r="O11" s="99"/>
      <c r="P11" s="99"/>
      <c r="Q11" s="99"/>
      <c r="R11" s="99"/>
      <c r="S11" s="99"/>
      <c r="T11" s="99"/>
      <c r="U11" s="99"/>
      <c r="V11" s="99"/>
      <c r="W11" s="100"/>
      <c r="X11" s="1"/>
      <c r="Y11" s="106"/>
      <c r="Z11" s="99"/>
      <c r="AA11" s="99"/>
      <c r="AB11" s="99"/>
      <c r="AC11" s="99"/>
      <c r="AD11" s="99"/>
      <c r="AE11" s="107"/>
    </row>
    <row r="12" spans="1:31" ht="14.25" customHeight="1" x14ac:dyDescent="0.25">
      <c r="A12" s="98"/>
      <c r="B12" s="99"/>
      <c r="C12" s="99"/>
      <c r="D12" s="99"/>
      <c r="E12" s="99"/>
      <c r="F12" s="99"/>
      <c r="G12" s="99"/>
      <c r="H12" s="99"/>
      <c r="I12" s="99"/>
      <c r="J12" s="99"/>
      <c r="K12" s="100"/>
      <c r="L12" s="1"/>
      <c r="M12" s="98"/>
      <c r="N12" s="99"/>
      <c r="O12" s="99"/>
      <c r="P12" s="99"/>
      <c r="Q12" s="99"/>
      <c r="R12" s="99"/>
      <c r="S12" s="99"/>
      <c r="T12" s="99"/>
      <c r="U12" s="99"/>
      <c r="V12" s="99"/>
      <c r="W12" s="100"/>
      <c r="X12" s="1"/>
      <c r="Y12" s="106"/>
      <c r="Z12" s="99"/>
      <c r="AA12" s="99"/>
      <c r="AB12" s="99"/>
      <c r="AC12" s="99"/>
      <c r="AD12" s="99"/>
      <c r="AE12" s="107"/>
    </row>
    <row r="13" spans="1:31" ht="14.25" customHeight="1" x14ac:dyDescent="0.25">
      <c r="A13" s="98"/>
      <c r="B13" s="99"/>
      <c r="C13" s="99"/>
      <c r="D13" s="99"/>
      <c r="E13" s="99"/>
      <c r="F13" s="99"/>
      <c r="G13" s="99"/>
      <c r="H13" s="99"/>
      <c r="I13" s="99"/>
      <c r="J13" s="99"/>
      <c r="K13" s="100"/>
      <c r="L13" s="1"/>
      <c r="M13" s="98"/>
      <c r="N13" s="99"/>
      <c r="O13" s="99"/>
      <c r="P13" s="99"/>
      <c r="Q13" s="99"/>
      <c r="R13" s="99"/>
      <c r="S13" s="99"/>
      <c r="T13" s="99"/>
      <c r="U13" s="99"/>
      <c r="V13" s="99"/>
      <c r="W13" s="100"/>
      <c r="X13" s="1"/>
      <c r="Y13" s="106"/>
      <c r="Z13" s="99"/>
      <c r="AA13" s="99"/>
      <c r="AB13" s="99"/>
      <c r="AC13" s="99"/>
      <c r="AD13" s="99"/>
      <c r="AE13" s="107"/>
    </row>
    <row r="14" spans="1:31" ht="14.25" customHeight="1" x14ac:dyDescent="0.25">
      <c r="A14" s="98"/>
      <c r="B14" s="99"/>
      <c r="C14" s="99"/>
      <c r="D14" s="99"/>
      <c r="E14" s="99"/>
      <c r="F14" s="99"/>
      <c r="G14" s="99"/>
      <c r="H14" s="99"/>
      <c r="I14" s="99"/>
      <c r="J14" s="99"/>
      <c r="K14" s="100"/>
      <c r="L14" s="1"/>
      <c r="M14" s="98"/>
      <c r="N14" s="99"/>
      <c r="O14" s="99"/>
      <c r="P14" s="99"/>
      <c r="Q14" s="99"/>
      <c r="R14" s="99"/>
      <c r="S14" s="99"/>
      <c r="T14" s="99"/>
      <c r="U14" s="99"/>
      <c r="V14" s="99"/>
      <c r="W14" s="100"/>
      <c r="X14" s="1"/>
      <c r="Y14" s="106"/>
      <c r="Z14" s="99"/>
      <c r="AA14" s="99"/>
      <c r="AB14" s="99"/>
      <c r="AC14" s="99"/>
      <c r="AD14" s="99"/>
      <c r="AE14" s="107"/>
    </row>
    <row r="15" spans="1:31" ht="14.25" customHeight="1" x14ac:dyDescent="0.25">
      <c r="A15" s="98"/>
      <c r="B15" s="99"/>
      <c r="C15" s="99"/>
      <c r="D15" s="99"/>
      <c r="E15" s="99"/>
      <c r="F15" s="99"/>
      <c r="G15" s="99"/>
      <c r="H15" s="99"/>
      <c r="I15" s="99"/>
      <c r="J15" s="99"/>
      <c r="K15" s="100"/>
      <c r="L15" s="1"/>
      <c r="M15" s="98"/>
      <c r="N15" s="99"/>
      <c r="O15" s="99"/>
      <c r="P15" s="99"/>
      <c r="Q15" s="99"/>
      <c r="R15" s="99"/>
      <c r="S15" s="99"/>
      <c r="T15" s="99"/>
      <c r="U15" s="99"/>
      <c r="V15" s="99"/>
      <c r="W15" s="100"/>
      <c r="X15" s="1"/>
      <c r="Y15" s="106"/>
      <c r="Z15" s="99"/>
      <c r="AA15" s="99"/>
      <c r="AB15" s="99"/>
      <c r="AC15" s="99"/>
      <c r="AD15" s="99"/>
      <c r="AE15" s="107"/>
    </row>
    <row r="16" spans="1:31" ht="14.25" customHeight="1" x14ac:dyDescent="0.25">
      <c r="A16" s="98"/>
      <c r="B16" s="99"/>
      <c r="C16" s="99"/>
      <c r="D16" s="99"/>
      <c r="E16" s="99"/>
      <c r="F16" s="99"/>
      <c r="G16" s="99"/>
      <c r="H16" s="99"/>
      <c r="I16" s="99"/>
      <c r="J16" s="99"/>
      <c r="K16" s="100"/>
      <c r="L16" s="1"/>
      <c r="M16" s="98"/>
      <c r="N16" s="99"/>
      <c r="O16" s="99"/>
      <c r="P16" s="99"/>
      <c r="Q16" s="99"/>
      <c r="R16" s="99"/>
      <c r="S16" s="99"/>
      <c r="T16" s="99"/>
      <c r="U16" s="99"/>
      <c r="V16" s="99"/>
      <c r="W16" s="100"/>
      <c r="X16" s="1"/>
      <c r="Y16" s="106"/>
      <c r="Z16" s="99"/>
      <c r="AA16" s="99"/>
      <c r="AB16" s="99"/>
      <c r="AC16" s="99"/>
      <c r="AD16" s="99"/>
      <c r="AE16" s="107"/>
    </row>
    <row r="17" spans="1:31" ht="14.25" customHeight="1" x14ac:dyDescent="0.25">
      <c r="A17" s="98"/>
      <c r="B17" s="99"/>
      <c r="C17" s="99"/>
      <c r="D17" s="99"/>
      <c r="E17" s="99"/>
      <c r="F17" s="99"/>
      <c r="G17" s="99"/>
      <c r="H17" s="99"/>
      <c r="I17" s="99"/>
      <c r="J17" s="99"/>
      <c r="K17" s="100"/>
      <c r="L17" s="1"/>
      <c r="M17" s="98"/>
      <c r="N17" s="99"/>
      <c r="O17" s="99"/>
      <c r="P17" s="99"/>
      <c r="Q17" s="99"/>
      <c r="R17" s="99"/>
      <c r="S17" s="99"/>
      <c r="T17" s="99"/>
      <c r="U17" s="99"/>
      <c r="V17" s="99"/>
      <c r="W17" s="100"/>
      <c r="X17" s="1"/>
      <c r="Y17" s="106"/>
      <c r="Z17" s="99"/>
      <c r="AA17" s="99"/>
      <c r="AB17" s="99"/>
      <c r="AC17" s="99"/>
      <c r="AD17" s="99"/>
      <c r="AE17" s="107"/>
    </row>
    <row r="18" spans="1:31" ht="14.25" customHeight="1" x14ac:dyDescent="0.25">
      <c r="A18" s="98"/>
      <c r="B18" s="99"/>
      <c r="C18" s="99"/>
      <c r="D18" s="99"/>
      <c r="E18" s="99"/>
      <c r="F18" s="99"/>
      <c r="G18" s="99"/>
      <c r="H18" s="99"/>
      <c r="I18" s="99"/>
      <c r="J18" s="99"/>
      <c r="K18" s="100"/>
      <c r="L18" s="1"/>
      <c r="M18" s="98"/>
      <c r="N18" s="99"/>
      <c r="O18" s="99"/>
      <c r="P18" s="99"/>
      <c r="Q18" s="99"/>
      <c r="R18" s="99"/>
      <c r="S18" s="99"/>
      <c r="T18" s="99"/>
      <c r="U18" s="99"/>
      <c r="V18" s="99"/>
      <c r="W18" s="100"/>
      <c r="X18" s="1"/>
      <c r="Y18" s="106"/>
      <c r="Z18" s="99"/>
      <c r="AA18" s="99"/>
      <c r="AB18" s="99"/>
      <c r="AC18" s="99"/>
      <c r="AD18" s="99"/>
      <c r="AE18" s="107"/>
    </row>
    <row r="19" spans="1:31" ht="14.25" customHeight="1" x14ac:dyDescent="0.25">
      <c r="A19" s="98"/>
      <c r="B19" s="99"/>
      <c r="C19" s="99"/>
      <c r="D19" s="99"/>
      <c r="E19" s="99"/>
      <c r="F19" s="99"/>
      <c r="G19" s="99"/>
      <c r="H19" s="99"/>
      <c r="I19" s="99"/>
      <c r="J19" s="99"/>
      <c r="K19" s="100"/>
      <c r="L19" s="1"/>
      <c r="M19" s="98"/>
      <c r="N19" s="99"/>
      <c r="O19" s="99"/>
      <c r="P19" s="99"/>
      <c r="Q19" s="99"/>
      <c r="R19" s="99"/>
      <c r="S19" s="99"/>
      <c r="T19" s="99"/>
      <c r="U19" s="99"/>
      <c r="V19" s="99"/>
      <c r="W19" s="100"/>
      <c r="X19" s="1"/>
      <c r="Y19" s="106"/>
      <c r="Z19" s="99"/>
      <c r="AA19" s="99"/>
      <c r="AB19" s="99"/>
      <c r="AC19" s="99"/>
      <c r="AD19" s="99"/>
      <c r="AE19" s="107"/>
    </row>
    <row r="20" spans="1:31" ht="14.25" customHeight="1" x14ac:dyDescent="0.25">
      <c r="A20" s="98"/>
      <c r="B20" s="99"/>
      <c r="C20" s="99"/>
      <c r="D20" s="99"/>
      <c r="E20" s="99"/>
      <c r="F20" s="99"/>
      <c r="G20" s="99"/>
      <c r="H20" s="99"/>
      <c r="I20" s="99"/>
      <c r="J20" s="99"/>
      <c r="K20" s="100"/>
      <c r="L20" s="1"/>
      <c r="M20" s="98"/>
      <c r="N20" s="99"/>
      <c r="O20" s="99"/>
      <c r="P20" s="99"/>
      <c r="Q20" s="99"/>
      <c r="R20" s="99"/>
      <c r="S20" s="99"/>
      <c r="T20" s="99"/>
      <c r="U20" s="99"/>
      <c r="V20" s="99"/>
      <c r="W20" s="100"/>
      <c r="X20" s="1"/>
      <c r="Y20" s="106"/>
      <c r="Z20" s="99"/>
      <c r="AA20" s="99"/>
      <c r="AB20" s="99"/>
      <c r="AC20" s="99"/>
      <c r="AD20" s="99"/>
      <c r="AE20" s="107"/>
    </row>
    <row r="21" spans="1:31" ht="14.25" customHeight="1" x14ac:dyDescent="0.25">
      <c r="A21" s="98"/>
      <c r="B21" s="99"/>
      <c r="C21" s="99"/>
      <c r="D21" s="99"/>
      <c r="E21" s="99"/>
      <c r="F21" s="99"/>
      <c r="G21" s="99"/>
      <c r="H21" s="99"/>
      <c r="I21" s="99"/>
      <c r="J21" s="99"/>
      <c r="K21" s="100"/>
      <c r="L21" s="1"/>
      <c r="M21" s="98"/>
      <c r="N21" s="99"/>
      <c r="O21" s="99"/>
      <c r="P21" s="99"/>
      <c r="Q21" s="99"/>
      <c r="R21" s="99"/>
      <c r="S21" s="99"/>
      <c r="T21" s="99"/>
      <c r="U21" s="99"/>
      <c r="V21" s="99"/>
      <c r="W21" s="100"/>
      <c r="X21" s="1"/>
      <c r="Y21" s="106"/>
      <c r="Z21" s="99"/>
      <c r="AA21" s="99"/>
      <c r="AB21" s="99"/>
      <c r="AC21" s="99"/>
      <c r="AD21" s="99"/>
      <c r="AE21" s="107"/>
    </row>
    <row r="22" spans="1:31" ht="14.25" customHeight="1" x14ac:dyDescent="0.25">
      <c r="A22" s="98"/>
      <c r="B22" s="99"/>
      <c r="C22" s="99"/>
      <c r="D22" s="99"/>
      <c r="E22" s="99"/>
      <c r="F22" s="99"/>
      <c r="G22" s="99"/>
      <c r="H22" s="99"/>
      <c r="I22" s="99"/>
      <c r="J22" s="99"/>
      <c r="K22" s="100"/>
      <c r="L22" s="1"/>
      <c r="M22" s="98"/>
      <c r="N22" s="99"/>
      <c r="O22" s="99"/>
      <c r="P22" s="99"/>
      <c r="Q22" s="99"/>
      <c r="R22" s="99"/>
      <c r="S22" s="99"/>
      <c r="T22" s="99"/>
      <c r="U22" s="99"/>
      <c r="V22" s="99"/>
      <c r="W22" s="100"/>
      <c r="X22" s="1"/>
      <c r="Y22" s="106"/>
      <c r="Z22" s="99"/>
      <c r="AA22" s="99"/>
      <c r="AB22" s="99"/>
      <c r="AC22" s="99"/>
      <c r="AD22" s="99"/>
      <c r="AE22" s="107"/>
    </row>
    <row r="23" spans="1:31" ht="14.25" customHeight="1" x14ac:dyDescent="0.25">
      <c r="A23" s="98"/>
      <c r="B23" s="99"/>
      <c r="C23" s="99"/>
      <c r="D23" s="99"/>
      <c r="E23" s="99"/>
      <c r="F23" s="99"/>
      <c r="G23" s="99"/>
      <c r="H23" s="99"/>
      <c r="I23" s="99"/>
      <c r="J23" s="99"/>
      <c r="K23" s="100"/>
      <c r="L23" s="1"/>
      <c r="M23" s="98"/>
      <c r="N23" s="99"/>
      <c r="O23" s="99"/>
      <c r="P23" s="99"/>
      <c r="Q23" s="99"/>
      <c r="R23" s="99"/>
      <c r="S23" s="99"/>
      <c r="T23" s="99"/>
      <c r="U23" s="99"/>
      <c r="V23" s="99"/>
      <c r="W23" s="100"/>
      <c r="X23" s="1"/>
      <c r="Y23" s="106"/>
      <c r="Z23" s="99"/>
      <c r="AA23" s="99"/>
      <c r="AB23" s="99"/>
      <c r="AC23" s="99"/>
      <c r="AD23" s="99"/>
      <c r="AE23" s="107"/>
    </row>
    <row r="24" spans="1:31" ht="14.25" customHeight="1" x14ac:dyDescent="0.25">
      <c r="A24" s="98"/>
      <c r="B24" s="99"/>
      <c r="C24" s="99"/>
      <c r="D24" s="99"/>
      <c r="E24" s="99"/>
      <c r="F24" s="99"/>
      <c r="G24" s="99"/>
      <c r="H24" s="99"/>
      <c r="I24" s="99"/>
      <c r="J24" s="99"/>
      <c r="K24" s="100"/>
      <c r="L24" s="1"/>
      <c r="M24" s="98"/>
      <c r="N24" s="99"/>
      <c r="O24" s="99"/>
      <c r="P24" s="99"/>
      <c r="Q24" s="99"/>
      <c r="R24" s="99"/>
      <c r="S24" s="99"/>
      <c r="T24" s="99"/>
      <c r="U24" s="99"/>
      <c r="V24" s="99"/>
      <c r="W24" s="100"/>
      <c r="X24" s="1"/>
      <c r="Y24" s="106"/>
      <c r="Z24" s="99"/>
      <c r="AA24" s="99"/>
      <c r="AB24" s="99"/>
      <c r="AC24" s="99"/>
      <c r="AD24" s="99"/>
      <c r="AE24" s="107"/>
    </row>
    <row r="25" spans="1:31" ht="14.25" customHeight="1" x14ac:dyDescent="0.25">
      <c r="A25" s="98"/>
      <c r="B25" s="99"/>
      <c r="C25" s="99"/>
      <c r="D25" s="99"/>
      <c r="E25" s="99"/>
      <c r="F25" s="99"/>
      <c r="G25" s="99"/>
      <c r="H25" s="99"/>
      <c r="I25" s="99"/>
      <c r="J25" s="99"/>
      <c r="K25" s="100"/>
      <c r="L25" s="1"/>
      <c r="M25" s="98"/>
      <c r="N25" s="99"/>
      <c r="O25" s="99"/>
      <c r="P25" s="99"/>
      <c r="Q25" s="99"/>
      <c r="R25" s="99"/>
      <c r="S25" s="99"/>
      <c r="T25" s="99"/>
      <c r="U25" s="99"/>
      <c r="V25" s="99"/>
      <c r="W25" s="100"/>
      <c r="X25" s="1"/>
      <c r="Y25" s="106"/>
      <c r="Z25" s="99"/>
      <c r="AA25" s="99"/>
      <c r="AB25" s="99"/>
      <c r="AC25" s="99"/>
      <c r="AD25" s="99"/>
      <c r="AE25" s="107"/>
    </row>
    <row r="26" spans="1:31" ht="14.25" customHeight="1" x14ac:dyDescent="0.25">
      <c r="A26" s="98"/>
      <c r="B26" s="99"/>
      <c r="C26" s="99"/>
      <c r="D26" s="99"/>
      <c r="E26" s="99"/>
      <c r="F26" s="99"/>
      <c r="G26" s="99"/>
      <c r="H26" s="99"/>
      <c r="I26" s="99"/>
      <c r="J26" s="99"/>
      <c r="K26" s="100"/>
      <c r="L26" s="1"/>
      <c r="M26" s="98"/>
      <c r="N26" s="99"/>
      <c r="O26" s="99"/>
      <c r="P26" s="99"/>
      <c r="Q26" s="99"/>
      <c r="R26" s="99"/>
      <c r="S26" s="99"/>
      <c r="T26" s="99"/>
      <c r="U26" s="99"/>
      <c r="V26" s="99"/>
      <c r="W26" s="100"/>
      <c r="X26" s="1"/>
      <c r="Y26" s="106"/>
      <c r="Z26" s="99"/>
      <c r="AA26" s="99"/>
      <c r="AB26" s="99"/>
      <c r="AC26" s="99"/>
      <c r="AD26" s="99"/>
      <c r="AE26" s="107"/>
    </row>
    <row r="27" spans="1:31" ht="14.25" customHeight="1" x14ac:dyDescent="0.25">
      <c r="A27" s="101"/>
      <c r="B27" s="102"/>
      <c r="C27" s="102"/>
      <c r="D27" s="102"/>
      <c r="E27" s="102"/>
      <c r="F27" s="102"/>
      <c r="G27" s="102"/>
      <c r="H27" s="102"/>
      <c r="I27" s="102"/>
      <c r="J27" s="102"/>
      <c r="K27" s="103"/>
      <c r="L27" s="1"/>
      <c r="M27" s="101"/>
      <c r="N27" s="102"/>
      <c r="O27" s="102"/>
      <c r="P27" s="102"/>
      <c r="Q27" s="102"/>
      <c r="R27" s="102"/>
      <c r="S27" s="102"/>
      <c r="T27" s="102"/>
      <c r="U27" s="102"/>
      <c r="V27" s="102"/>
      <c r="W27" s="103"/>
      <c r="X27" s="1"/>
      <c r="Y27" s="108"/>
      <c r="Z27" s="109"/>
      <c r="AA27" s="109"/>
      <c r="AB27" s="109"/>
      <c r="AC27" s="109"/>
      <c r="AD27" s="109"/>
      <c r="AE27" s="110"/>
    </row>
    <row r="28" spans="1:31" ht="14.25" customHeight="1" x14ac:dyDescent="0.25">
      <c r="A28" s="46" t="s">
        <v>69</v>
      </c>
      <c r="B28" s="47"/>
      <c r="C28" s="47"/>
      <c r="D28" s="47"/>
      <c r="E28" s="47"/>
      <c r="F28" s="47"/>
      <c r="G28" s="47"/>
      <c r="H28" s="47"/>
      <c r="I28" s="47"/>
      <c r="J28" s="48"/>
      <c r="K28" s="111" t="str">
        <f>IF(COUNTIF(K30:K43, "="&amp;IncompleteText), IncompleteText, IF(COUNTIF(K30:K43, "="&amp;ErrorText), ErrorText, OKText))</f>
        <v>BLANK</v>
      </c>
      <c r="L28" s="1"/>
      <c r="M28" s="46" t="s">
        <v>70</v>
      </c>
      <c r="N28" s="47"/>
      <c r="O28" s="47"/>
      <c r="P28" s="47"/>
      <c r="Q28" s="47"/>
      <c r="R28" s="47"/>
      <c r="S28" s="47"/>
      <c r="T28" s="47"/>
      <c r="U28" s="47"/>
      <c r="V28" s="48"/>
      <c r="W28" s="111" t="str">
        <f>IF(COUNTIF(W30:W41, "="&amp;IncompleteText), IncompleteText, IF(COUNTIF(W30:W41, "="&amp;ErrorText), ErrorText, OKText))</f>
        <v>BLANK</v>
      </c>
      <c r="X28" s="1"/>
      <c r="Y28" s="1"/>
      <c r="Z28" s="1"/>
      <c r="AA28" s="1"/>
      <c r="AB28" s="1"/>
      <c r="AC28" s="1"/>
      <c r="AD28" s="1"/>
      <c r="AE28" s="1"/>
    </row>
    <row r="29" spans="1:31" ht="14.25" customHeight="1" x14ac:dyDescent="0.25">
      <c r="A29" s="90" t="s">
        <v>44</v>
      </c>
      <c r="B29" s="91"/>
      <c r="C29" s="24"/>
      <c r="D29" s="24"/>
      <c r="E29" s="24"/>
      <c r="F29" s="24"/>
      <c r="G29" s="24"/>
      <c r="H29" s="24"/>
      <c r="I29" s="24"/>
      <c r="J29" s="24"/>
      <c r="K29" s="89"/>
      <c r="L29" s="1"/>
      <c r="M29" s="90" t="s">
        <v>44</v>
      </c>
      <c r="N29" s="91"/>
      <c r="O29" s="24"/>
      <c r="P29" s="24"/>
      <c r="Q29" s="24"/>
      <c r="R29" s="24"/>
      <c r="S29" s="24"/>
      <c r="T29" s="24"/>
      <c r="U29" s="24"/>
      <c r="V29" s="24"/>
      <c r="W29" s="89"/>
      <c r="X29" s="1"/>
      <c r="Y29" s="1"/>
      <c r="Z29" s="1"/>
      <c r="AA29" s="1"/>
      <c r="AB29" s="1"/>
      <c r="AC29" s="1"/>
      <c r="AD29" s="1"/>
      <c r="AE29" s="1"/>
    </row>
    <row r="30" spans="1:31" ht="14.25" customHeight="1" x14ac:dyDescent="0.25">
      <c r="A30" s="92"/>
      <c r="B30" s="93"/>
      <c r="C30" s="67" t="s">
        <v>71</v>
      </c>
      <c r="D30" s="68"/>
      <c r="E30" s="68"/>
      <c r="F30" s="68"/>
      <c r="G30" s="68"/>
      <c r="H30" s="68"/>
      <c r="I30" s="73"/>
      <c r="J30" s="36"/>
      <c r="K30" s="2" t="str">
        <f t="shared" ref="K30:K43" si="0">IF(ISBLANK(J30),IncompleteText, IF(J30, OKText, ErrorText))</f>
        <v>BLANK</v>
      </c>
      <c r="L30" s="1"/>
      <c r="M30" s="92"/>
      <c r="N30" s="93"/>
      <c r="O30" s="67" t="s">
        <v>72</v>
      </c>
      <c r="P30" s="68"/>
      <c r="Q30" s="68"/>
      <c r="R30" s="68"/>
      <c r="S30" s="68"/>
      <c r="T30" s="68"/>
      <c r="U30" s="73"/>
      <c r="V30" s="36"/>
      <c r="W30" s="2" t="str">
        <f t="shared" ref="W30:W41" si="1">IF(ISBLANK(V30),IncompleteText, IF(V30, OKText, ErrorText))</f>
        <v>BLANK</v>
      </c>
      <c r="X30" s="1"/>
      <c r="Y30" s="1"/>
      <c r="Z30" s="1"/>
      <c r="AA30" s="1"/>
      <c r="AB30" s="1"/>
      <c r="AC30" s="1"/>
      <c r="AD30" s="1"/>
      <c r="AE30" s="1"/>
    </row>
    <row r="31" spans="1:31" ht="14.25" customHeight="1" x14ac:dyDescent="0.25">
      <c r="A31" s="86"/>
      <c r="B31" s="68"/>
      <c r="C31" s="67" t="s">
        <v>73</v>
      </c>
      <c r="D31" s="68"/>
      <c r="E31" s="68"/>
      <c r="F31" s="68"/>
      <c r="G31" s="68"/>
      <c r="H31" s="68"/>
      <c r="I31" s="73"/>
      <c r="J31" s="36"/>
      <c r="K31" s="2" t="str">
        <f t="shared" si="0"/>
        <v>BLANK</v>
      </c>
      <c r="L31" s="1"/>
      <c r="M31" s="86"/>
      <c r="N31" s="68"/>
      <c r="O31" s="67" t="s">
        <v>74</v>
      </c>
      <c r="P31" s="68"/>
      <c r="Q31" s="68"/>
      <c r="R31" s="68"/>
      <c r="S31" s="68"/>
      <c r="T31" s="68"/>
      <c r="U31" s="73"/>
      <c r="V31" s="36"/>
      <c r="W31" s="2" t="str">
        <f t="shared" si="1"/>
        <v>BLANK</v>
      </c>
      <c r="X31" s="1"/>
      <c r="Y31" s="1"/>
      <c r="Z31" s="1"/>
      <c r="AA31" s="1"/>
      <c r="AB31" s="1"/>
      <c r="AC31" s="1"/>
      <c r="AD31" s="1"/>
      <c r="AE31" s="1"/>
    </row>
    <row r="32" spans="1:31" ht="14.25" customHeight="1" x14ac:dyDescent="0.25">
      <c r="A32" s="86"/>
      <c r="B32" s="68"/>
      <c r="C32" s="67" t="s">
        <v>74</v>
      </c>
      <c r="D32" s="68"/>
      <c r="E32" s="68"/>
      <c r="F32" s="68"/>
      <c r="G32" s="68"/>
      <c r="H32" s="68"/>
      <c r="I32" s="73"/>
      <c r="J32" s="36"/>
      <c r="K32" s="2" t="str">
        <f t="shared" si="0"/>
        <v>BLANK</v>
      </c>
      <c r="L32" s="1"/>
      <c r="M32" s="86"/>
      <c r="N32" s="68"/>
      <c r="O32" s="67" t="s">
        <v>75</v>
      </c>
      <c r="P32" s="68"/>
      <c r="Q32" s="68"/>
      <c r="R32" s="68"/>
      <c r="S32" s="68"/>
      <c r="T32" s="68"/>
      <c r="U32" s="73"/>
      <c r="V32" s="36"/>
      <c r="W32" s="2" t="str">
        <f t="shared" si="1"/>
        <v>BLANK</v>
      </c>
      <c r="X32" s="1"/>
      <c r="Y32" s="1"/>
      <c r="Z32" s="1"/>
      <c r="AA32" s="1"/>
      <c r="AB32" s="1"/>
      <c r="AC32" s="1"/>
      <c r="AD32" s="1"/>
      <c r="AE32" s="1"/>
    </row>
    <row r="33" spans="1:31" ht="14.25" customHeight="1" x14ac:dyDescent="0.25">
      <c r="A33" s="86"/>
      <c r="B33" s="68"/>
      <c r="C33" s="67" t="s">
        <v>75</v>
      </c>
      <c r="D33" s="68"/>
      <c r="E33" s="68"/>
      <c r="F33" s="68"/>
      <c r="G33" s="68"/>
      <c r="H33" s="68"/>
      <c r="I33" s="73"/>
      <c r="J33" s="36"/>
      <c r="K33" s="2" t="str">
        <f t="shared" si="0"/>
        <v>BLANK</v>
      </c>
      <c r="L33" s="1"/>
      <c r="M33" s="86"/>
      <c r="N33" s="68"/>
      <c r="O33" s="67" t="s">
        <v>76</v>
      </c>
      <c r="P33" s="68"/>
      <c r="Q33" s="68"/>
      <c r="R33" s="68"/>
      <c r="S33" s="68"/>
      <c r="T33" s="68"/>
      <c r="U33" s="73"/>
      <c r="V33" s="36"/>
      <c r="W33" s="2" t="str">
        <f t="shared" si="1"/>
        <v>BLANK</v>
      </c>
      <c r="X33" s="1"/>
      <c r="Y33" s="1"/>
      <c r="Z33" s="1"/>
      <c r="AA33" s="1"/>
      <c r="AB33" s="1"/>
      <c r="AC33" s="1"/>
      <c r="AD33" s="1"/>
      <c r="AE33" s="1"/>
    </row>
    <row r="34" spans="1:31" ht="14.25" customHeight="1" x14ac:dyDescent="0.25">
      <c r="A34" s="86"/>
      <c r="B34" s="68"/>
      <c r="C34" s="67" t="s">
        <v>76</v>
      </c>
      <c r="D34" s="68"/>
      <c r="E34" s="68"/>
      <c r="F34" s="68"/>
      <c r="G34" s="68"/>
      <c r="H34" s="68"/>
      <c r="I34" s="73"/>
      <c r="J34" s="36"/>
      <c r="K34" s="2" t="str">
        <f t="shared" si="0"/>
        <v>BLANK</v>
      </c>
      <c r="L34" s="1"/>
      <c r="M34" s="76"/>
      <c r="N34" s="68"/>
      <c r="O34" s="67" t="s">
        <v>77</v>
      </c>
      <c r="P34" s="68"/>
      <c r="Q34" s="68"/>
      <c r="R34" s="68"/>
      <c r="S34" s="68"/>
      <c r="T34" s="68"/>
      <c r="U34" s="73"/>
      <c r="V34" s="36"/>
      <c r="W34" s="2" t="str">
        <f t="shared" si="1"/>
        <v>BLANK</v>
      </c>
      <c r="X34" s="1"/>
      <c r="Y34" s="1"/>
      <c r="Z34" s="1"/>
      <c r="AA34" s="1"/>
      <c r="AB34" s="1"/>
      <c r="AC34" s="1"/>
      <c r="AD34" s="1"/>
      <c r="AE34" s="1"/>
    </row>
    <row r="35" spans="1:31" ht="14.25" customHeight="1" x14ac:dyDescent="0.25">
      <c r="A35" s="86"/>
      <c r="B35" s="68"/>
      <c r="C35" s="67" t="s">
        <v>77</v>
      </c>
      <c r="D35" s="68"/>
      <c r="E35" s="68"/>
      <c r="F35" s="68"/>
      <c r="G35" s="68"/>
      <c r="H35" s="68"/>
      <c r="I35" s="73"/>
      <c r="J35" s="36"/>
      <c r="K35" s="2" t="str">
        <f t="shared" si="0"/>
        <v>BLANK</v>
      </c>
      <c r="L35" s="1"/>
      <c r="M35" s="86"/>
      <c r="N35" s="68"/>
      <c r="O35" s="67" t="s">
        <v>78</v>
      </c>
      <c r="P35" s="68"/>
      <c r="Q35" s="68"/>
      <c r="R35" s="68"/>
      <c r="S35" s="68"/>
      <c r="T35" s="68"/>
      <c r="U35" s="73"/>
      <c r="V35" s="36"/>
      <c r="W35" s="2" t="str">
        <f t="shared" si="1"/>
        <v>BLANK</v>
      </c>
      <c r="X35" s="1"/>
      <c r="Y35" s="1"/>
      <c r="Z35" s="1"/>
      <c r="AA35" s="1"/>
      <c r="AB35" s="1"/>
      <c r="AC35" s="1"/>
      <c r="AD35" s="1"/>
      <c r="AE35" s="1"/>
    </row>
    <row r="36" spans="1:31" ht="14.25" customHeight="1" x14ac:dyDescent="0.25">
      <c r="A36" s="86"/>
      <c r="B36" s="68"/>
      <c r="C36" s="67" t="s">
        <v>79</v>
      </c>
      <c r="D36" s="68"/>
      <c r="E36" s="68"/>
      <c r="F36" s="68"/>
      <c r="G36" s="68"/>
      <c r="H36" s="68"/>
      <c r="I36" s="73"/>
      <c r="J36" s="36"/>
      <c r="K36" s="2" t="str">
        <f t="shared" si="0"/>
        <v>BLANK</v>
      </c>
      <c r="L36" s="1"/>
      <c r="M36" s="86"/>
      <c r="N36" s="68"/>
      <c r="O36" s="67" t="s">
        <v>80</v>
      </c>
      <c r="P36" s="68"/>
      <c r="Q36" s="68"/>
      <c r="R36" s="68"/>
      <c r="S36" s="68"/>
      <c r="T36" s="68"/>
      <c r="U36" s="73"/>
      <c r="V36" s="36"/>
      <c r="W36" s="2" t="str">
        <f t="shared" si="1"/>
        <v>BLANK</v>
      </c>
      <c r="X36" s="1"/>
      <c r="Y36" s="1"/>
      <c r="Z36" s="1"/>
      <c r="AA36" s="1"/>
      <c r="AB36" s="1"/>
      <c r="AC36" s="1"/>
      <c r="AD36" s="1"/>
      <c r="AE36" s="1"/>
    </row>
    <row r="37" spans="1:31" ht="14.25" customHeight="1" x14ac:dyDescent="0.25">
      <c r="A37" s="86"/>
      <c r="B37" s="68"/>
      <c r="C37" s="67" t="s">
        <v>78</v>
      </c>
      <c r="D37" s="68"/>
      <c r="E37" s="68"/>
      <c r="F37" s="68"/>
      <c r="G37" s="68"/>
      <c r="H37" s="68"/>
      <c r="I37" s="73"/>
      <c r="J37" s="36"/>
      <c r="K37" s="2" t="str">
        <f t="shared" si="0"/>
        <v>BLANK</v>
      </c>
      <c r="L37" s="1"/>
      <c r="M37" s="86"/>
      <c r="N37" s="68"/>
      <c r="O37" s="67" t="s">
        <v>81</v>
      </c>
      <c r="P37" s="68"/>
      <c r="Q37" s="68"/>
      <c r="R37" s="68"/>
      <c r="S37" s="68"/>
      <c r="T37" s="68"/>
      <c r="U37" s="73"/>
      <c r="V37" s="36"/>
      <c r="W37" s="2" t="str">
        <f t="shared" si="1"/>
        <v>BLANK</v>
      </c>
      <c r="X37" s="1"/>
      <c r="Y37" s="1"/>
      <c r="Z37" s="1"/>
      <c r="AA37" s="1"/>
      <c r="AB37" s="1"/>
      <c r="AC37" s="1"/>
      <c r="AD37" s="1"/>
      <c r="AE37" s="1"/>
    </row>
    <row r="38" spans="1:31" ht="14.25" customHeight="1" x14ac:dyDescent="0.25">
      <c r="A38" s="86"/>
      <c r="B38" s="68"/>
      <c r="C38" s="67" t="s">
        <v>80</v>
      </c>
      <c r="D38" s="68"/>
      <c r="E38" s="68"/>
      <c r="F38" s="68"/>
      <c r="G38" s="68"/>
      <c r="H38" s="68"/>
      <c r="I38" s="73"/>
      <c r="J38" s="36"/>
      <c r="K38" s="2" t="str">
        <f t="shared" si="0"/>
        <v>BLANK</v>
      </c>
      <c r="L38" s="1"/>
      <c r="M38" s="87" t="s">
        <v>314</v>
      </c>
      <c r="N38" s="68"/>
      <c r="O38" s="67" t="s">
        <v>82</v>
      </c>
      <c r="P38" s="68"/>
      <c r="Q38" s="68"/>
      <c r="R38" s="68"/>
      <c r="S38" s="68"/>
      <c r="T38" s="68"/>
      <c r="U38" s="73"/>
      <c r="V38" s="36"/>
      <c r="W38" s="2" t="str">
        <f t="shared" si="1"/>
        <v>BLANK</v>
      </c>
      <c r="X38" s="1"/>
      <c r="Y38" s="1"/>
      <c r="Z38" s="1"/>
      <c r="AA38" s="1"/>
      <c r="AB38" s="1"/>
      <c r="AC38" s="1"/>
      <c r="AD38" s="1"/>
      <c r="AE38" s="1"/>
    </row>
    <row r="39" spans="1:31" ht="14.25" customHeight="1" x14ac:dyDescent="0.25">
      <c r="A39" s="86"/>
      <c r="B39" s="68"/>
      <c r="C39" s="67" t="s">
        <v>81</v>
      </c>
      <c r="D39" s="68"/>
      <c r="E39" s="68"/>
      <c r="F39" s="68"/>
      <c r="G39" s="68"/>
      <c r="H39" s="68"/>
      <c r="I39" s="73"/>
      <c r="J39" s="36"/>
      <c r="K39" s="2" t="str">
        <f t="shared" si="0"/>
        <v>BLANK</v>
      </c>
      <c r="L39" s="1"/>
      <c r="M39" s="87" t="s">
        <v>315</v>
      </c>
      <c r="N39" s="68"/>
      <c r="O39" s="67" t="s">
        <v>83</v>
      </c>
      <c r="P39" s="68"/>
      <c r="Q39" s="68"/>
      <c r="R39" s="68"/>
      <c r="S39" s="68"/>
      <c r="T39" s="68"/>
      <c r="U39" s="73"/>
      <c r="V39" s="36"/>
      <c r="W39" s="2" t="str">
        <f t="shared" si="1"/>
        <v>BLANK</v>
      </c>
      <c r="X39" s="1"/>
      <c r="Y39" s="1"/>
      <c r="Z39" s="1"/>
      <c r="AA39" s="1"/>
      <c r="AB39" s="1"/>
      <c r="AC39" s="1"/>
      <c r="AD39" s="1"/>
      <c r="AE39" s="1"/>
    </row>
    <row r="40" spans="1:31" ht="14.25" customHeight="1" x14ac:dyDescent="0.25">
      <c r="A40" s="87" t="s">
        <v>313</v>
      </c>
      <c r="B40" s="68"/>
      <c r="C40" s="67" t="s">
        <v>84</v>
      </c>
      <c r="D40" s="68"/>
      <c r="E40" s="68"/>
      <c r="F40" s="68"/>
      <c r="G40" s="68"/>
      <c r="H40" s="68"/>
      <c r="I40" s="73"/>
      <c r="J40" s="36"/>
      <c r="K40" s="2" t="str">
        <f t="shared" si="0"/>
        <v>BLANK</v>
      </c>
      <c r="L40" s="1"/>
      <c r="M40" s="86"/>
      <c r="N40" s="68"/>
      <c r="O40" s="67" t="s">
        <v>85</v>
      </c>
      <c r="P40" s="68"/>
      <c r="Q40" s="68"/>
      <c r="R40" s="68"/>
      <c r="S40" s="68"/>
      <c r="T40" s="68"/>
      <c r="U40" s="73"/>
      <c r="V40" s="36"/>
      <c r="W40" s="2" t="str">
        <f t="shared" si="1"/>
        <v>BLANK</v>
      </c>
      <c r="X40" s="1"/>
      <c r="Y40" s="1"/>
      <c r="Z40" s="1"/>
      <c r="AA40" s="1"/>
      <c r="AB40" s="1"/>
      <c r="AC40" s="1"/>
      <c r="AD40" s="1"/>
      <c r="AE40" s="1"/>
    </row>
    <row r="41" spans="1:31" ht="14.25" customHeight="1" x14ac:dyDescent="0.25">
      <c r="A41" s="86"/>
      <c r="B41" s="68"/>
      <c r="C41" s="67" t="s">
        <v>86</v>
      </c>
      <c r="D41" s="68"/>
      <c r="E41" s="68"/>
      <c r="F41" s="68"/>
      <c r="G41" s="68"/>
      <c r="H41" s="68"/>
      <c r="I41" s="73"/>
      <c r="J41" s="36"/>
      <c r="K41" s="2" t="str">
        <f t="shared" si="0"/>
        <v>BLANK</v>
      </c>
      <c r="L41" s="1"/>
      <c r="M41" s="86"/>
      <c r="N41" s="68"/>
      <c r="O41" s="67" t="s">
        <v>87</v>
      </c>
      <c r="P41" s="68"/>
      <c r="Q41" s="68"/>
      <c r="R41" s="68"/>
      <c r="S41" s="68"/>
      <c r="T41" s="68"/>
      <c r="U41" s="73"/>
      <c r="V41" s="36"/>
      <c r="W41" s="2" t="str">
        <f t="shared" si="1"/>
        <v>BLANK</v>
      </c>
      <c r="X41" s="1"/>
      <c r="Y41" s="1"/>
      <c r="Z41" s="1"/>
      <c r="AA41" s="1"/>
      <c r="AB41" s="1"/>
      <c r="AC41" s="1"/>
      <c r="AD41" s="1"/>
      <c r="AE41" s="1"/>
    </row>
    <row r="42" spans="1:31" ht="14.25" customHeight="1" x14ac:dyDescent="0.25">
      <c r="A42" s="86"/>
      <c r="B42" s="68"/>
      <c r="C42" s="67" t="s">
        <v>88</v>
      </c>
      <c r="D42" s="68"/>
      <c r="E42" s="68"/>
      <c r="F42" s="68"/>
      <c r="G42" s="68"/>
      <c r="H42" s="68"/>
      <c r="I42" s="73"/>
      <c r="J42" s="36"/>
      <c r="K42" s="2" t="str">
        <f t="shared" si="0"/>
        <v>BLANK</v>
      </c>
      <c r="L42" s="1"/>
      <c r="M42" s="1"/>
      <c r="N42" s="1"/>
      <c r="O42" s="1"/>
      <c r="P42" s="1"/>
      <c r="Q42" s="1"/>
      <c r="R42" s="1"/>
      <c r="S42" s="1"/>
      <c r="T42" s="1"/>
      <c r="U42" s="1"/>
      <c r="V42" s="1"/>
      <c r="W42" s="1"/>
      <c r="X42" s="1"/>
      <c r="Y42" s="1"/>
      <c r="Z42" s="1"/>
      <c r="AA42" s="1"/>
      <c r="AB42" s="1"/>
      <c r="AC42" s="1"/>
      <c r="AD42" s="1"/>
      <c r="AE42" s="1"/>
    </row>
    <row r="43" spans="1:31" ht="14.25" customHeight="1" x14ac:dyDescent="0.25">
      <c r="A43" s="87" t="s">
        <v>323</v>
      </c>
      <c r="B43" s="68"/>
      <c r="C43" s="67" t="s">
        <v>89</v>
      </c>
      <c r="D43" s="68"/>
      <c r="E43" s="68"/>
      <c r="F43" s="68"/>
      <c r="G43" s="68"/>
      <c r="H43" s="68"/>
      <c r="I43" s="73"/>
      <c r="J43" s="36"/>
      <c r="K43" s="2" t="str">
        <f t="shared" si="0"/>
        <v>BLANK</v>
      </c>
      <c r="L43" s="1"/>
      <c r="M43" s="1"/>
      <c r="N43" s="1"/>
      <c r="O43" s="1"/>
      <c r="P43" s="1"/>
      <c r="Q43" s="1"/>
      <c r="R43" s="1"/>
      <c r="S43" s="1"/>
      <c r="T43" s="1"/>
      <c r="U43" s="1"/>
      <c r="V43" s="1"/>
      <c r="W43" s="1"/>
      <c r="X43" s="1"/>
      <c r="Y43" s="1"/>
      <c r="Z43" s="1"/>
      <c r="AA43" s="1"/>
      <c r="AB43" s="1"/>
      <c r="AC43" s="1"/>
      <c r="AD43" s="1"/>
      <c r="AE43" s="1"/>
    </row>
    <row r="44" spans="1:31"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4.25" customHeight="1" x14ac:dyDescent="0.25">
      <c r="A46" s="46" t="s">
        <v>90</v>
      </c>
      <c r="B46" s="47"/>
      <c r="C46" s="47"/>
      <c r="D46" s="47"/>
      <c r="E46" s="47"/>
      <c r="F46" s="47"/>
      <c r="G46" s="47"/>
      <c r="H46" s="47"/>
      <c r="I46" s="47"/>
      <c r="J46" s="48"/>
      <c r="K46" s="88" t="str">
        <f>IF(COUNTIF(K48:K54, "="&amp;IncompleteText), IncompleteText, IF(COUNTIF(K48:K54, "="&amp;ErrorText), ErrorText, OKText))</f>
        <v>BLANK</v>
      </c>
      <c r="L46" s="1"/>
      <c r="M46" s="1"/>
      <c r="N46" s="1"/>
      <c r="O46" s="1"/>
      <c r="P46" s="1"/>
      <c r="Q46" s="1"/>
      <c r="R46" s="1"/>
      <c r="S46" s="1"/>
      <c r="T46" s="1"/>
      <c r="U46" s="1"/>
      <c r="V46" s="1"/>
      <c r="W46" s="1"/>
      <c r="X46" s="1"/>
      <c r="Y46" s="1"/>
      <c r="Z46" s="1"/>
      <c r="AA46" s="1"/>
      <c r="AB46" s="1"/>
      <c r="AC46" s="1"/>
      <c r="AD46" s="1"/>
      <c r="AE46" s="1"/>
    </row>
    <row r="47" spans="1:31" ht="14.25" customHeight="1" x14ac:dyDescent="0.25">
      <c r="A47" s="90" t="s">
        <v>44</v>
      </c>
      <c r="B47" s="91"/>
      <c r="C47" s="24"/>
      <c r="D47" s="24"/>
      <c r="E47" s="24"/>
      <c r="F47" s="24"/>
      <c r="G47" s="24"/>
      <c r="H47" s="24"/>
      <c r="I47" s="24"/>
      <c r="J47" s="24"/>
      <c r="K47" s="89"/>
      <c r="L47" s="1"/>
      <c r="M47" s="1"/>
      <c r="N47" s="1"/>
      <c r="O47" s="1"/>
      <c r="P47" s="1"/>
      <c r="Q47" s="1"/>
      <c r="R47" s="1"/>
      <c r="S47" s="1"/>
      <c r="T47" s="1"/>
      <c r="U47" s="1"/>
      <c r="V47" s="1"/>
      <c r="W47" s="1"/>
      <c r="X47" s="1"/>
      <c r="Y47" s="1"/>
      <c r="Z47" s="1"/>
      <c r="AA47" s="1"/>
      <c r="AB47" s="1"/>
      <c r="AC47" s="1"/>
      <c r="AD47" s="1"/>
      <c r="AE47" s="1"/>
    </row>
    <row r="48" spans="1:31" ht="14.25" customHeight="1" x14ac:dyDescent="0.25">
      <c r="A48" s="92" t="s">
        <v>283</v>
      </c>
      <c r="B48" s="93"/>
      <c r="C48" s="67" t="s">
        <v>91</v>
      </c>
      <c r="D48" s="68"/>
      <c r="E48" s="68"/>
      <c r="F48" s="68"/>
      <c r="G48" s="68"/>
      <c r="H48" s="68"/>
      <c r="I48" s="73"/>
      <c r="J48" s="36"/>
      <c r="K48" s="2" t="str">
        <f t="shared" ref="K48:K54" si="2">IF(ISBLANK(J48),IncompleteText, IF(J48, OKText, ErrorText))</f>
        <v>BLANK</v>
      </c>
      <c r="L48" s="1"/>
      <c r="M48" s="1"/>
      <c r="N48" s="1"/>
      <c r="O48" s="1"/>
      <c r="P48" s="1"/>
      <c r="Q48" s="1"/>
      <c r="R48" s="1"/>
      <c r="S48" s="1"/>
      <c r="T48" s="1"/>
      <c r="U48" s="1"/>
      <c r="V48" s="1"/>
      <c r="W48" s="1"/>
      <c r="X48" s="1"/>
      <c r="Y48" s="1"/>
      <c r="Z48" s="1"/>
      <c r="AA48" s="1"/>
      <c r="AB48" s="1"/>
      <c r="AC48" s="1"/>
      <c r="AD48" s="1"/>
      <c r="AE48" s="1"/>
    </row>
    <row r="49" spans="1:31" ht="14.25" customHeight="1" x14ac:dyDescent="0.25">
      <c r="A49" s="86" t="s">
        <v>326</v>
      </c>
      <c r="B49" s="68"/>
      <c r="C49" s="67" t="s">
        <v>92</v>
      </c>
      <c r="D49" s="68"/>
      <c r="E49" s="68"/>
      <c r="F49" s="68"/>
      <c r="G49" s="68"/>
      <c r="H49" s="68"/>
      <c r="I49" s="73"/>
      <c r="J49" s="36"/>
      <c r="K49" s="2" t="str">
        <f t="shared" si="2"/>
        <v>BLANK</v>
      </c>
      <c r="L49" s="1"/>
      <c r="M49" s="1"/>
      <c r="N49" s="1"/>
      <c r="O49" s="1"/>
      <c r="P49" s="1"/>
      <c r="Q49" s="1"/>
      <c r="R49" s="1"/>
      <c r="S49" s="1"/>
      <c r="T49" s="1"/>
      <c r="U49" s="1"/>
      <c r="V49" s="1"/>
      <c r="W49" s="1"/>
      <c r="X49" s="1"/>
      <c r="Y49" s="1"/>
      <c r="Z49" s="1"/>
      <c r="AA49" s="1"/>
      <c r="AB49" s="1"/>
      <c r="AC49" s="1"/>
      <c r="AD49" s="1"/>
      <c r="AE49" s="1"/>
    </row>
    <row r="50" spans="1:31" ht="14.25" customHeight="1" x14ac:dyDescent="0.25">
      <c r="A50" s="86" t="s">
        <v>324</v>
      </c>
      <c r="B50" s="68"/>
      <c r="C50" s="67" t="s">
        <v>93</v>
      </c>
      <c r="D50" s="68"/>
      <c r="E50" s="68"/>
      <c r="F50" s="68"/>
      <c r="G50" s="68"/>
      <c r="H50" s="68"/>
      <c r="I50" s="73"/>
      <c r="J50" s="36"/>
      <c r="K50" s="2" t="str">
        <f t="shared" si="2"/>
        <v>BLANK</v>
      </c>
      <c r="L50" s="1"/>
      <c r="M50" s="1"/>
      <c r="N50" s="1"/>
      <c r="O50" s="1"/>
      <c r="P50" s="1"/>
      <c r="Q50" s="1"/>
      <c r="R50" s="1"/>
      <c r="S50" s="1"/>
      <c r="T50" s="1"/>
      <c r="U50" s="1"/>
      <c r="V50" s="1"/>
      <c r="W50" s="1"/>
      <c r="X50" s="1"/>
      <c r="Y50" s="1"/>
      <c r="Z50" s="1"/>
      <c r="AA50" s="1"/>
      <c r="AB50" s="1"/>
      <c r="AC50" s="1"/>
      <c r="AD50" s="1"/>
      <c r="AE50" s="1"/>
    </row>
    <row r="51" spans="1:31" ht="14.25" customHeight="1" x14ac:dyDescent="0.25">
      <c r="A51" s="86" t="s">
        <v>325</v>
      </c>
      <c r="B51" s="68"/>
      <c r="C51" s="67" t="s">
        <v>94</v>
      </c>
      <c r="D51" s="68"/>
      <c r="E51" s="68"/>
      <c r="F51" s="68"/>
      <c r="G51" s="68"/>
      <c r="H51" s="68"/>
      <c r="I51" s="73"/>
      <c r="J51" s="36"/>
      <c r="K51" s="2" t="str">
        <f t="shared" si="2"/>
        <v>BLANK</v>
      </c>
      <c r="L51" s="1"/>
      <c r="M51" s="1"/>
      <c r="N51" s="1"/>
      <c r="O51" s="1"/>
      <c r="P51" s="1"/>
      <c r="Q51" s="1"/>
      <c r="R51" s="1"/>
      <c r="S51" s="1"/>
      <c r="T51" s="1"/>
      <c r="U51" s="1"/>
      <c r="V51" s="1"/>
      <c r="W51" s="1"/>
      <c r="X51" s="1"/>
      <c r="Y51" s="1"/>
      <c r="Z51" s="1"/>
      <c r="AA51" s="1"/>
      <c r="AB51" s="1"/>
      <c r="AC51" s="1"/>
      <c r="AD51" s="1"/>
      <c r="AE51" s="1"/>
    </row>
    <row r="52" spans="1:31" ht="14.25" customHeight="1" x14ac:dyDescent="0.25">
      <c r="A52" s="94" t="s">
        <v>327</v>
      </c>
      <c r="B52" s="68"/>
      <c r="C52" s="67" t="s">
        <v>95</v>
      </c>
      <c r="D52" s="68"/>
      <c r="E52" s="68"/>
      <c r="F52" s="68"/>
      <c r="G52" s="68"/>
      <c r="H52" s="68"/>
      <c r="I52" s="73"/>
      <c r="J52" s="36"/>
      <c r="K52" s="2" t="str">
        <f t="shared" si="2"/>
        <v>BLANK</v>
      </c>
      <c r="L52" s="1"/>
      <c r="M52" s="1"/>
      <c r="N52" s="1"/>
      <c r="O52" s="1"/>
      <c r="P52" s="1"/>
      <c r="Q52" s="1"/>
      <c r="R52" s="1"/>
      <c r="S52" s="1"/>
      <c r="T52" s="1"/>
      <c r="U52" s="1"/>
      <c r="V52" s="1"/>
      <c r="W52" s="1"/>
      <c r="X52" s="1"/>
      <c r="Y52" s="1"/>
      <c r="Z52" s="1"/>
      <c r="AA52" s="1"/>
      <c r="AB52" s="1"/>
      <c r="AC52" s="1"/>
      <c r="AD52" s="1"/>
      <c r="AE52" s="1"/>
    </row>
    <row r="53" spans="1:31" ht="14.25" customHeight="1" x14ac:dyDescent="0.25">
      <c r="A53" s="86"/>
      <c r="B53" s="68"/>
      <c r="C53" s="67" t="s">
        <v>329</v>
      </c>
      <c r="D53" s="68"/>
      <c r="E53" s="68"/>
      <c r="F53" s="68"/>
      <c r="G53" s="68"/>
      <c r="H53" s="68"/>
      <c r="I53" s="73"/>
      <c r="J53" s="36"/>
      <c r="K53" s="2" t="str">
        <f t="shared" si="2"/>
        <v>BLANK</v>
      </c>
      <c r="L53" s="1"/>
      <c r="M53" s="1"/>
      <c r="N53" s="1"/>
      <c r="O53" s="1"/>
      <c r="P53" s="1"/>
      <c r="Q53" s="1"/>
      <c r="R53" s="1"/>
      <c r="S53" s="1"/>
      <c r="T53" s="1"/>
      <c r="U53" s="1"/>
      <c r="V53" s="1"/>
      <c r="W53" s="1"/>
      <c r="X53" s="1"/>
      <c r="Y53" s="1"/>
      <c r="Z53" s="1"/>
      <c r="AA53" s="1"/>
      <c r="AB53" s="1"/>
      <c r="AC53" s="1"/>
      <c r="AD53" s="1"/>
      <c r="AE53" s="1"/>
    </row>
    <row r="54" spans="1:31" ht="14.25" customHeight="1" x14ac:dyDescent="0.25">
      <c r="A54" s="86" t="s">
        <v>328</v>
      </c>
      <c r="B54" s="68"/>
      <c r="C54" s="67" t="s">
        <v>96</v>
      </c>
      <c r="D54" s="68"/>
      <c r="E54" s="68"/>
      <c r="F54" s="68"/>
      <c r="G54" s="68"/>
      <c r="H54" s="68"/>
      <c r="I54" s="73"/>
      <c r="J54" s="36"/>
      <c r="K54" s="2" t="str">
        <f t="shared" si="2"/>
        <v>BLANK</v>
      </c>
      <c r="L54" s="1"/>
      <c r="M54" s="1"/>
      <c r="N54" s="1"/>
      <c r="O54" s="1"/>
      <c r="P54" s="1"/>
      <c r="Q54" s="1"/>
      <c r="R54" s="1"/>
      <c r="S54" s="1"/>
      <c r="T54" s="1"/>
      <c r="U54" s="1"/>
      <c r="V54" s="1"/>
      <c r="W54" s="1"/>
      <c r="X54" s="1"/>
      <c r="Y54" s="1"/>
      <c r="Z54" s="1"/>
      <c r="AA54" s="1"/>
      <c r="AB54" s="1"/>
      <c r="AC54" s="1"/>
      <c r="AD54" s="1"/>
      <c r="AE54" s="1"/>
    </row>
    <row r="55" spans="1:31"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1:31"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1:31"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1:31"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1:31"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1:31"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1:31"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1:31"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1:31"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1:31"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1:31"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1:31"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1:31"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1:31"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1:31"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1:31"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1:31"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1:31"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1:31"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1:31"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1:31"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1:31"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1:31"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1:31"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1:31"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1:31"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1:31"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1:31"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1:31"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1:31"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1:31"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1:31"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1:31"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1:31"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1:31"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1:31"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1:31"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1:31"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1:31"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1:31"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1:31"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1:31"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1:31"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1:31"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1:31"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1:31"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1:31"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1:31"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1:31"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1:31"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1:31"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1:31"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1:31"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1:31"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1:31"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1:31"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1:31"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1:31"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1:31"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1:31"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1:31"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1:31"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1:31"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1:31"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1:31"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1:31"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1:31"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1:31"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1:31"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1:31"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1:31"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1:31"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1:31"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1:31"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1:31"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1:31"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1"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1"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1"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1:31"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1:31"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1:31"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1:31"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1:31"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1:31"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1:31"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1:31"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1:31"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1:31"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1:31"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1:31"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1:31"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1:31"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1:31"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1:31"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1:31"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1:31"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1:31"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1:31"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1:31"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1:31"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1:31"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1:31"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1:31"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1:31"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1:31"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1:31"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1:31"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1:31"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1:31"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1:31"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1:31"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1:31"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1:31"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1:31"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1:31"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1:31"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1:31"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1:31"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1:31"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1:31"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1:31"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1:31"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1:31"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1:31"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1:31"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1:31"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1:31"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1:31"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1:31"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1:31"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1:31"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1:31"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1:31"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1:31"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1:31"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1:31"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1:31"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1:31"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1:31"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1:31"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1:31"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1:31"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1:31"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1:31"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1:31"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1:31"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1:31"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1:31"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1:31"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1:31"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1:31"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1:31"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1:31"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1:31"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1:31"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1:31"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1:31"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1:31"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1:31"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1:31"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1:31"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1:31"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1:31"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1:31"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1:31"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1:31"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1:31"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1:31"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1:31"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1:31"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1:31"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1:31"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1:31"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1:31"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1:31"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1:31"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1:31"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1:31"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1:31"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1:31"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1:31"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1:31"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1:31"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1:31"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1:31"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1:31"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1:31"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1:31"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1:31"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1:31"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1:31"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1:31"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1:31"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1:31"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1:31"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1:31"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1:31"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1:31"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1:31"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1:31"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1:31"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1:31"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1:31"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1:31"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1:31"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1:31"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1:31"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1:31"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1:31"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1:31"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1:31"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1:31"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1:31"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1:31"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1:31"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1:31"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1:31"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1:31"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1:31"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1:31"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1:31"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1:31"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1:31"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1:31"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1:31"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1:31"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1:31"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1:31"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1:31"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1:31"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1:31"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1:31"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1:31"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1:31"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1:31"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1:31"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1:31"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1:31"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1:31"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1:31"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1:31"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1:31"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1:31"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1:31"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1:31"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1:31"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1:31"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1:31"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1:31"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1:31"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1:31"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1:31"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1:31"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1:31"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1:31"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1:31"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1:31"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1:31"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1:31"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1:31"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1:31"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1:31"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1:31"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1:31"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1:31"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1:31"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1:31"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1:31"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1:31"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1:31"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1:31"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1:31"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1:31"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1:31"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1:31"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1:31"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1:31"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1:31"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1:31"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1:31"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1:31"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1:31"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1:31"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1:31"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1:31"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1:31"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1:31"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1:31"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1:31"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1:31"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1:31"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1:31"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1:31"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1:31"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1:31"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1:31"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1:31"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1:31"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1:31"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1:31"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1:31"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1:31"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1:31"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1:31"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1:31"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1:31"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1:31"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1:31"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1:31"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1:31"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1:31"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1:31"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1:31"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1:31"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1:31"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1:31"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1:31"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1:31"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1:31"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1:31"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1:31"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1:31"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1:31"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1:31"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1:31"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1:31"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1:31"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1:31"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1:31"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1:31"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1:31"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1:31"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1:31"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1:31"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1:31"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1:31"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1:31"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1:31"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1:31"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1:31"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1:31"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1:31"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1:31"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1:31"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1:31"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1:31"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1:31"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1:31"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1:31"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1:31"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1:31"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1:31"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1:31"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1:31"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1:31"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1:31"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1:31"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1:31"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1:31"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1:31"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1:31"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1:31"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1:31"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1:31"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1:31"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1:31"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1:31"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1:31"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1:31"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1:31"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1:31"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1:31"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1:31"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1:31"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1:31"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1:31"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1:31"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1:31"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1:31"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1:31"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1:31"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1:31"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1:31"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1:31"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1:31"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1:31"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1:31"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1:31"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1:31"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1:31"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1:31"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1:31"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1:31"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1:31"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1:31"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1:31"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1:31"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1:31"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1:31"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1:31"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1:31"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1:31"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1:31"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1:31"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1:31"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1:31"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1:31"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1:31"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1:31"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1:31"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1:31"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1:31"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1:31"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1:31"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1:31"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1:31"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1:31"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1:31"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1:31"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1:31"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1:31"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1:31"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1:31"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1:31"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1:31"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1:31"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1:31"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1:31"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1:31"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1:31"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1:31"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1:31"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1:31"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1:31"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1:31"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1:31"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1"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1:31"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1:31"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1:31"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1"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1"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1"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1:31"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1:31"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1:31"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1:31"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1:31"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1:31"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1:31"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1:31"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1:31"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1:31"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1:31"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1:31"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1:31"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1:31"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1:31"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1:31"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1:31"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1:31"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1:31"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1:31"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1:31"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1:31"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1:31"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1:31"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1:31"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1:31"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1:31"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1:31"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1:31"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1:31"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1:31"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1:31"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1:31"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1:31"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1:31"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1:31"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1:31"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1:31"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1:31"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1:31"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1:31"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1:31"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1:31"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1:31"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1:31"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1:31"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1:31"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1:31"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1:31"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1:31"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1:31"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1:31"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1:31"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1:31"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1:31"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1:31"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1:31"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1:31"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1:31"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1:31"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1:31"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1:31"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1:31"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1:31"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1:31"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1:31"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1:31"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1:31"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1:31"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1:31"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1:31"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1:31"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1:31"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1:31"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1:31"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1:31"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1:31"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1:31"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1:31"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1:31"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1:31"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1:31"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1:31"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1:31"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1:31"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1:31"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1:31"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1:31"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1:31"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1:31"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1:31"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1:31"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1:31"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1:31"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1:31"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1:31"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1:31"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1:31"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1:31"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1:31"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1:31"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1:31"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1:31"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1:31"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1:31"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1:31"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1:31"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1:31"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1:31"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1"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1"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1:31"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1:31"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1:31"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1:31"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1:31"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1:31"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1:31"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1:31"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1:31"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1:31"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1:31"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1:31"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1:31"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1:31"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1:31"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1:31"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1:31"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1:31"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1:31"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1:31"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1:31"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1:31"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1:31"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1:31"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1:31"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1:31"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1:31"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1:31"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1:31"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1:31"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1:31"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1:31"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1:31"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1:31"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1:31"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1:31"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1:31"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1:31"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1:31"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1:31"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1:31"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1:31"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1:31"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1:31"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1:31"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1:31"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1:31"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1:31"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1:31"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1"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1"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1"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1:31"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1:31"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1:31"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1:31"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row>
    <row r="993" spans="1:31"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row>
    <row r="994" spans="1:31"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row>
    <row r="995" spans="1:31"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row>
    <row r="996" spans="1:31"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row>
    <row r="997" spans="1:31"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row>
    <row r="998" spans="1:31"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row>
    <row r="999" spans="1:31"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row>
    <row r="1000" spans="1:31"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row>
  </sheetData>
  <sheetProtection algorithmName="SHA-512" hashValue="GazZgesTDYm8WU3PWr89gMwWxwof9enF5VaRQJLgCt1wujC46Ssb5UUzMlNf6CN5DOlExRo49EF18kO4dr7W1Q==" saltValue="r5nBb1Vczf4Ww8HD84xieA==" spinCount="100000" sheet="1" scenarios="1" formatCells="0" insertHyperlinks="0" selectLockedCells="1"/>
  <mergeCells count="79">
    <mergeCell ref="O39:U39"/>
    <mergeCell ref="O40:U40"/>
    <mergeCell ref="O41:U41"/>
    <mergeCell ref="O32:U32"/>
    <mergeCell ref="O33:U33"/>
    <mergeCell ref="O34:U34"/>
    <mergeCell ref="O35:U35"/>
    <mergeCell ref="O36:U36"/>
    <mergeCell ref="O37:U37"/>
    <mergeCell ref="O38:U38"/>
    <mergeCell ref="M32:N32"/>
    <mergeCell ref="M33:N33"/>
    <mergeCell ref="M34:N34"/>
    <mergeCell ref="M35:N35"/>
    <mergeCell ref="M36:N36"/>
    <mergeCell ref="M37:N37"/>
    <mergeCell ref="M38:N38"/>
    <mergeCell ref="M39:N39"/>
    <mergeCell ref="M40:N40"/>
    <mergeCell ref="M41:N41"/>
    <mergeCell ref="A30:B30"/>
    <mergeCell ref="C30:I30"/>
    <mergeCell ref="O30:U30"/>
    <mergeCell ref="C31:I31"/>
    <mergeCell ref="O31:U31"/>
    <mergeCell ref="M30:N30"/>
    <mergeCell ref="M31:N31"/>
    <mergeCell ref="A31:B31"/>
    <mergeCell ref="A2:K27"/>
    <mergeCell ref="M2:W27"/>
    <mergeCell ref="Y2:AE2"/>
    <mergeCell ref="Y3:AE27"/>
    <mergeCell ref="K28:K29"/>
    <mergeCell ref="M28:V28"/>
    <mergeCell ref="W28:W29"/>
    <mergeCell ref="M29:N29"/>
    <mergeCell ref="A28:J28"/>
    <mergeCell ref="A29:B29"/>
    <mergeCell ref="K46:K47"/>
    <mergeCell ref="A53:B53"/>
    <mergeCell ref="A54:B54"/>
    <mergeCell ref="A43:B43"/>
    <mergeCell ref="A47:B47"/>
    <mergeCell ref="A48:B48"/>
    <mergeCell ref="A49:B49"/>
    <mergeCell ref="A50:B50"/>
    <mergeCell ref="A51:B51"/>
    <mergeCell ref="A52:B52"/>
    <mergeCell ref="C50:I50"/>
    <mergeCell ref="C51:I51"/>
    <mergeCell ref="C52:I52"/>
    <mergeCell ref="C53:I53"/>
    <mergeCell ref="C54:I54"/>
    <mergeCell ref="C38:I38"/>
    <mergeCell ref="C48:I48"/>
    <mergeCell ref="C49:I49"/>
    <mergeCell ref="A41:B41"/>
    <mergeCell ref="C41:I41"/>
    <mergeCell ref="A42:B42"/>
    <mergeCell ref="C42:I42"/>
    <mergeCell ref="C43:I43"/>
    <mergeCell ref="A46:J46"/>
    <mergeCell ref="A38:B38"/>
    <mergeCell ref="A39:B39"/>
    <mergeCell ref="A40:B40"/>
    <mergeCell ref="C39:I39"/>
    <mergeCell ref="C40:I40"/>
    <mergeCell ref="A35:B35"/>
    <mergeCell ref="C35:I35"/>
    <mergeCell ref="A36:B36"/>
    <mergeCell ref="C36:I36"/>
    <mergeCell ref="A37:B37"/>
    <mergeCell ref="C37:I37"/>
    <mergeCell ref="A32:B32"/>
    <mergeCell ref="C32:I32"/>
    <mergeCell ref="A33:B33"/>
    <mergeCell ref="C33:I33"/>
    <mergeCell ref="A34:B34"/>
    <mergeCell ref="C34:I34"/>
  </mergeCells>
  <dataValidations count="1">
    <dataValidation type="list" allowBlank="1" showErrorMessage="1" sqref="V30:V42 J30:J45 J48:J54" xr:uid="{00000000-0002-0000-0200-000000000000}">
      <formula1>"TRUE,FALSE"</formula1>
    </dataValidation>
  </dataValidations>
  <pageMargins left="0.7" right="0.7" top="0.75" bottom="0.75" header="0" footer="0"/>
  <pageSetup orientation="portrait"/>
  <headerFooter>
    <oddFooter>&amp;R#FF0000Public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994"/>
  <sheetViews>
    <sheetView zoomScale="55" zoomScaleNormal="55" workbookViewId="0">
      <pane ySplit="1" topLeftCell="A2" activePane="bottomLeft" state="frozen"/>
      <selection activeCell="L11" sqref="L11:P11"/>
      <selection pane="bottomLeft" activeCell="E3" sqref="E3"/>
    </sheetView>
  </sheetViews>
  <sheetFormatPr defaultColWidth="11.1796875" defaultRowHeight="15" customHeight="1" x14ac:dyDescent="0.25"/>
  <cols>
    <col min="1" max="4" width="8.7265625" customWidth="1"/>
    <col min="5" max="5" width="10.26953125" customWidth="1"/>
    <col min="6" max="7" width="8.7265625" customWidth="1"/>
    <col min="8" max="8" width="13.7265625" customWidth="1"/>
    <col min="9" max="13" width="8.7265625" customWidth="1"/>
    <col min="14" max="14" width="8.90625" customWidth="1"/>
    <col min="15" max="16" width="8.7265625" customWidth="1"/>
    <col min="17" max="17" width="13.7265625" customWidth="1"/>
    <col min="18" max="25" width="8.7265625" customWidth="1"/>
    <col min="26" max="26" width="13.7265625" customWidth="1"/>
    <col min="27" max="34" width="8.7265625" customWidth="1"/>
    <col min="35" max="35" width="13.7265625" customWidth="1"/>
    <col min="36" max="43" width="8.7265625" customWidth="1"/>
    <col min="44" max="44" width="13.7265625" customWidth="1"/>
    <col min="45" max="52" width="8.7265625" customWidth="1"/>
    <col min="53" max="53" width="13.7265625" customWidth="1"/>
  </cols>
  <sheetData>
    <row r="1" spans="1:53" ht="14.25" customHeight="1" x14ac:dyDescent="0.25">
      <c r="A1" s="3" t="s">
        <v>1</v>
      </c>
      <c r="B1" s="2" t="str">
        <f t="array" aca="1" ref="B1" ca="1">IF(SUM(COUNTIF(INDIRECT({"Accumulator!$G$3","Accumulator!$G$4","Accumulator!$J$8","Accumulator!$Q$8","Accumulator!$W$8","Accumulator!$AD$8","Accumulator!$Z$52","Accumulator!$Q$52","Accumulator!$H$52","Accumulator!$F$61"}), "="&amp;IncompleteText)), IncompleteText, IF(SUM(COUNTIF(INDIRECT({"Accumulator!$G$3","Accumulator!$G$4","Accumulator!$J$8","Accumulator!$Q$8","Accumulator!$W$8","Accumulator!$AD$8","Accumulator!$Z$52","Accumulator!$Q$52","Accumulator!$H$52","Accumulator!$F$61"}), "="&amp;ErrorText)), ErrorText, OKText))</f>
        <v>BLANK</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row>
    <row r="2" spans="1:53" ht="14.2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row>
    <row r="3" spans="1:53" ht="14.25" customHeight="1" x14ac:dyDescent="0.25">
      <c r="A3" s="67" t="s">
        <v>97</v>
      </c>
      <c r="B3" s="68"/>
      <c r="C3" s="68"/>
      <c r="D3" s="73"/>
      <c r="E3" s="36" t="s">
        <v>316</v>
      </c>
      <c r="F3" s="1"/>
      <c r="G3" s="2" t="str">
        <f>IF(ISBLANK(E3), IncompleteText, OKText)</f>
        <v>OK</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row>
    <row r="4" spans="1:53" ht="14.25" customHeight="1" x14ac:dyDescent="0.25">
      <c r="A4" s="67" t="s">
        <v>98</v>
      </c>
      <c r="B4" s="68"/>
      <c r="C4" s="68"/>
      <c r="D4" s="73"/>
      <c r="E4" s="16">
        <f t="array" ref="E4">IF(E3="Series",SUM(C12:C29)*BattCellMaxV,C12*BattCellMaxV*SUM(IF(FREQUENCY(E12:E29,E12:E29)&gt;0,1)))</f>
        <v>0</v>
      </c>
      <c r="F4" s="10" t="s">
        <v>14</v>
      </c>
      <c r="G4" s="2" t="str">
        <f>IF(E4 &gt; 600, ErrorText, OKText)</f>
        <v>OK</v>
      </c>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row>
    <row r="5" spans="1:53" ht="14.25" customHeight="1" x14ac:dyDescent="0.25">
      <c r="A5" s="67" t="s">
        <v>99</v>
      </c>
      <c r="B5" s="68"/>
      <c r="C5" s="68"/>
      <c r="D5" s="73"/>
      <c r="E5" s="16">
        <f t="array" ref="E5">IF(E3="Series",SUM(C12:C29)*BattCellNomV,C12*BattCellNomV*SUM(IF(FREQUENCY(E12:E29,E12:E29)&gt;0,1)))</f>
        <v>0</v>
      </c>
      <c r="F5" s="10" t="s">
        <v>14</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row>
    <row r="6" spans="1:53" ht="14.25" customHeight="1" x14ac:dyDescent="0.25">
      <c r="A6" s="67" t="s">
        <v>100</v>
      </c>
      <c r="B6" s="68"/>
      <c r="C6" s="68"/>
      <c r="D6" s="73"/>
      <c r="E6" s="16">
        <f>SUMPRODUCT(B12:B29,C12:C29)</f>
        <v>0</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row>
    <row r="7" spans="1:53" ht="14.25" customHeight="1"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row>
    <row r="8" spans="1:53" ht="14.25" customHeight="1" x14ac:dyDescent="0.25">
      <c r="A8" s="46" t="s">
        <v>101</v>
      </c>
      <c r="B8" s="47"/>
      <c r="C8" s="47"/>
      <c r="D8" s="47"/>
      <c r="E8" s="47"/>
      <c r="F8" s="47"/>
      <c r="G8" s="47"/>
      <c r="H8" s="47"/>
      <c r="I8" s="48"/>
      <c r="J8" s="2" t="str">
        <f>IF(COUNTIF(J9:J29, "="&amp;IncompleteText), IncompleteText, IF(COUNTIF(J9:J29, "="&amp;ErrorText), ErrorText, OKText))</f>
        <v>BLANK</v>
      </c>
      <c r="K8" s="46" t="s">
        <v>102</v>
      </c>
      <c r="L8" s="47"/>
      <c r="M8" s="47"/>
      <c r="N8" s="47"/>
      <c r="O8" s="47"/>
      <c r="P8" s="48"/>
      <c r="Q8" s="2" t="str">
        <f ca="1">IF(COUNTIF(Q9:Q30, "="&amp;IncompleteText), IncompleteText, IF(COUNTIF(Q9:Q30, "="&amp;ErrorText), ErrorText, OKText))</f>
        <v>BLANK</v>
      </c>
      <c r="R8" s="46" t="s">
        <v>103</v>
      </c>
      <c r="S8" s="47"/>
      <c r="T8" s="47"/>
      <c r="U8" s="47"/>
      <c r="V8" s="48"/>
      <c r="W8" s="2" t="str">
        <f ca="1">IF(COUNTIF(W9:W21, "="&amp;IncompleteText), IncompleteText, IF(COUNTIF(W9:W21, "="&amp;ErrorText), ErrorText, OKText))</f>
        <v>BLANK</v>
      </c>
      <c r="X8" s="46" t="s">
        <v>62</v>
      </c>
      <c r="Y8" s="47"/>
      <c r="Z8" s="47"/>
      <c r="AA8" s="47"/>
      <c r="AB8" s="47"/>
      <c r="AC8" s="48"/>
      <c r="AD8" s="2" t="str">
        <f ca="1">IF(COUNTIF(AD9:AD17, "="&amp;IncompleteText), IncompleteText, IF(COUNTIF(AD9:AD17, "="&amp;ErrorText), ErrorText, OKText))</f>
        <v>BLANK</v>
      </c>
      <c r="AE8" s="46" t="s">
        <v>17</v>
      </c>
      <c r="AF8" s="47"/>
      <c r="AG8" s="47"/>
      <c r="AH8" s="47"/>
      <c r="AI8" s="47"/>
      <c r="AJ8" s="47"/>
      <c r="AK8" s="48"/>
      <c r="AL8" s="1"/>
      <c r="AM8" s="1"/>
      <c r="AN8" s="1"/>
      <c r="AO8" s="1"/>
      <c r="AP8" s="1"/>
      <c r="AQ8" s="1"/>
      <c r="AR8" s="1"/>
      <c r="AS8" s="1"/>
      <c r="AT8" s="1"/>
      <c r="AU8" s="1"/>
      <c r="AV8" s="1"/>
      <c r="AW8" s="1"/>
      <c r="AX8" s="1"/>
      <c r="AY8" s="1"/>
      <c r="AZ8" s="1"/>
      <c r="BA8" s="1"/>
    </row>
    <row r="9" spans="1:53" ht="13.5" customHeight="1" x14ac:dyDescent="0.25">
      <c r="A9" s="67" t="s">
        <v>104</v>
      </c>
      <c r="B9" s="68"/>
      <c r="C9" s="73"/>
      <c r="D9" s="119"/>
      <c r="E9" s="113"/>
      <c r="J9" s="2" t="str">
        <f>IF(ISBLANK(D9), IncompleteText, OKText)</f>
        <v>BLANK</v>
      </c>
      <c r="K9" s="67" t="s">
        <v>105</v>
      </c>
      <c r="L9" s="68"/>
      <c r="M9" s="68"/>
      <c r="N9" s="73"/>
      <c r="O9" s="112"/>
      <c r="P9" s="113"/>
      <c r="Q9" s="2" t="str">
        <f t="shared" ref="Q9:Q10" si="0">IF(ISBLANK(O9), IncompleteText, OKText)</f>
        <v>BLANK</v>
      </c>
      <c r="R9" s="67" t="s">
        <v>106</v>
      </c>
      <c r="S9" s="68"/>
      <c r="T9" s="73"/>
      <c r="U9" s="119"/>
      <c r="V9" s="113"/>
      <c r="W9" s="2" t="str">
        <f>IF(ISBLANK(U9), IncompleteText, OKText)</f>
        <v>BLANK</v>
      </c>
      <c r="X9" s="67" t="s">
        <v>107</v>
      </c>
      <c r="Y9" s="68"/>
      <c r="Z9" s="68"/>
      <c r="AA9" s="73"/>
      <c r="AB9" s="112"/>
      <c r="AC9" s="113"/>
      <c r="AD9" s="2" t="str">
        <f>IF(ISBLANK(AB9), IncompleteText, OKText)</f>
        <v>BLANK</v>
      </c>
      <c r="AE9" s="114"/>
      <c r="AF9" s="96"/>
      <c r="AG9" s="96"/>
      <c r="AH9" s="96"/>
      <c r="AI9" s="96"/>
      <c r="AJ9" s="96"/>
      <c r="AK9" s="97"/>
      <c r="AL9" s="1"/>
      <c r="AM9" s="1"/>
      <c r="AN9" s="1"/>
      <c r="AO9" s="1"/>
      <c r="AP9" s="1"/>
      <c r="AQ9" s="1"/>
      <c r="AR9" s="1"/>
      <c r="AS9" s="1"/>
      <c r="AT9" s="1"/>
      <c r="AU9" s="1"/>
      <c r="AV9" s="1"/>
      <c r="AW9" s="1"/>
      <c r="AX9" s="1"/>
      <c r="AY9" s="1"/>
      <c r="AZ9" s="1"/>
      <c r="BA9" s="1"/>
    </row>
    <row r="10" spans="1:53" ht="13.5" customHeight="1" x14ac:dyDescent="0.25">
      <c r="A10" s="76" t="s">
        <v>108</v>
      </c>
      <c r="B10" s="84" t="s">
        <v>109</v>
      </c>
      <c r="C10" s="84" t="s">
        <v>110</v>
      </c>
      <c r="D10" s="84" t="s">
        <v>111</v>
      </c>
      <c r="E10" s="84" t="s">
        <v>112</v>
      </c>
      <c r="F10" s="76" t="s">
        <v>113</v>
      </c>
      <c r="G10" s="68"/>
      <c r="H10" s="84" t="s">
        <v>114</v>
      </c>
      <c r="I10" s="68"/>
      <c r="K10" s="67" t="s">
        <v>115</v>
      </c>
      <c r="L10" s="68"/>
      <c r="M10" s="68"/>
      <c r="N10" s="73"/>
      <c r="O10" s="112"/>
      <c r="P10" s="113"/>
      <c r="Q10" s="2" t="str">
        <f t="shared" si="0"/>
        <v>BLANK</v>
      </c>
      <c r="R10" s="67" t="s">
        <v>116</v>
      </c>
      <c r="S10" s="68"/>
      <c r="T10" s="73"/>
      <c r="U10" s="16" t="e">
        <f ca="1">VLOOKUP(U9, ConnectorsTable, 5, FALSE)</f>
        <v>#N/A</v>
      </c>
      <c r="V10" s="10" t="s">
        <v>16</v>
      </c>
      <c r="W10" s="2" t="str">
        <f ca="1">IF(ISERROR(U10),IncompleteText,IF(E3="Series",IF(U10&gt;=U20,OKText,ErrorText),IF(E3="Parallel",IF(U10&gt;=U12,OKText,ErrorText),IncompleteText)))</f>
        <v>BLANK</v>
      </c>
      <c r="X10" s="67" t="s">
        <v>117</v>
      </c>
      <c r="Y10" s="68"/>
      <c r="Z10" s="68"/>
      <c r="AA10" s="73"/>
      <c r="AB10" s="16" t="e">
        <f ca="1">VLOOKUP(AB9, InsulationsTable, 6, FALSE)</f>
        <v>#N/A</v>
      </c>
      <c r="AC10" s="17" t="s">
        <v>14</v>
      </c>
      <c r="AD10" s="2" t="str">
        <f ca="1">IF(ISERROR(AB10), IncompleteText, IF(AB10 &lt; MaxTSVoltage,  ErrorText, OKText))</f>
        <v>BLANK</v>
      </c>
      <c r="AE10" s="98"/>
      <c r="AF10" s="99"/>
      <c r="AG10" s="99"/>
      <c r="AH10" s="99"/>
      <c r="AI10" s="99"/>
      <c r="AJ10" s="99"/>
      <c r="AK10" s="100"/>
      <c r="AL10" s="1"/>
      <c r="AM10" s="1"/>
      <c r="AN10" s="1"/>
      <c r="AO10" s="1"/>
      <c r="AP10" s="1"/>
      <c r="AQ10" s="1"/>
      <c r="AR10" s="1"/>
      <c r="AS10" s="1"/>
      <c r="AT10" s="1"/>
      <c r="AU10" s="1"/>
      <c r="AV10" s="1"/>
      <c r="AW10" s="1"/>
      <c r="AX10" s="1"/>
      <c r="AY10" s="1"/>
      <c r="AZ10" s="1"/>
      <c r="BA10" s="1"/>
    </row>
    <row r="11" spans="1:53" ht="14.25" customHeight="1" x14ac:dyDescent="0.25">
      <c r="A11" s="68"/>
      <c r="B11" s="68"/>
      <c r="C11" s="68"/>
      <c r="D11" s="68"/>
      <c r="E11" s="68"/>
      <c r="F11" s="68"/>
      <c r="G11" s="68"/>
      <c r="H11" s="68"/>
      <c r="I11" s="68"/>
      <c r="K11" s="3" t="s">
        <v>23</v>
      </c>
      <c r="L11" s="112"/>
      <c r="M11" s="113"/>
      <c r="N11" s="3" t="s">
        <v>24</v>
      </c>
      <c r="O11" s="112"/>
      <c r="P11" s="113"/>
      <c r="Q11" s="2" t="str">
        <f>IF(O10="Purchased", IF(OR(ISBLANK(L11), ISBLANK(O11)), IncompleteText, OKText), "")</f>
        <v/>
      </c>
      <c r="R11" s="67" t="s">
        <v>118</v>
      </c>
      <c r="S11" s="68"/>
      <c r="T11" s="73"/>
      <c r="U11" s="119"/>
      <c r="V11" s="113"/>
      <c r="W11" s="2" t="str">
        <f>IF(E3="Series","",IF(ISBLANK(U11), IncompleteText, OKText))</f>
        <v>BLANK</v>
      </c>
      <c r="X11" s="67" t="s">
        <v>119</v>
      </c>
      <c r="Y11" s="68"/>
      <c r="Z11" s="68"/>
      <c r="AA11" s="73"/>
      <c r="AB11" s="16" t="e">
        <f ca="1">VLOOKUP(AB9, InsulationsTable, 7, FALSE)</f>
        <v>#N/A</v>
      </c>
      <c r="AC11" s="17" t="s">
        <v>32</v>
      </c>
      <c r="AD11" s="2" t="str">
        <f ca="1">IF(ISERROR(AB11), IncompleteText, IF(AB11 &lt; 90,  ErrorText, OKText))</f>
        <v>BLANK</v>
      </c>
      <c r="AE11" s="98"/>
      <c r="AF11" s="99"/>
      <c r="AG11" s="99"/>
      <c r="AH11" s="99"/>
      <c r="AI11" s="99"/>
      <c r="AJ11" s="99"/>
      <c r="AK11" s="100"/>
      <c r="AL11" s="1"/>
      <c r="AM11" s="1"/>
      <c r="AN11" s="1"/>
      <c r="AO11" s="1"/>
      <c r="AP11" s="1"/>
      <c r="AQ11" s="1"/>
      <c r="AR11" s="1"/>
      <c r="AS11" s="1"/>
      <c r="AT11" s="1"/>
      <c r="AU11" s="1"/>
      <c r="AV11" s="1"/>
      <c r="AW11" s="1"/>
      <c r="AX11" s="1"/>
      <c r="AY11" s="1"/>
      <c r="AZ11" s="1"/>
      <c r="BA11" s="1"/>
    </row>
    <row r="12" spans="1:53" ht="14.25" customHeight="1" x14ac:dyDescent="0.25">
      <c r="A12" s="10">
        <v>1</v>
      </c>
      <c r="B12" s="36"/>
      <c r="C12" s="36"/>
      <c r="D12" s="36"/>
      <c r="E12" s="36"/>
      <c r="F12" s="115">
        <f t="shared" ref="F12:F29" si="1">C12*BattCellMaxV</f>
        <v>0</v>
      </c>
      <c r="G12" s="116"/>
      <c r="H12" s="115">
        <f t="shared" ref="H12:H29" si="2">F12*B12*BattCellCapacity*0.0036</f>
        <v>0</v>
      </c>
      <c r="I12" s="116"/>
      <c r="J12" s="2" t="str">
        <f>IF(COUNTBLANK(A12:E12) &gt; 0, IncompleteText, IF(OR(F12&gt;120, H12&gt;6), ErrorText, OKText))</f>
        <v>BLANK</v>
      </c>
      <c r="K12" s="67" t="s">
        <v>120</v>
      </c>
      <c r="L12" s="68"/>
      <c r="M12" s="68"/>
      <c r="N12" s="73"/>
      <c r="O12" s="36"/>
      <c r="P12" s="10" t="s">
        <v>14</v>
      </c>
      <c r="Q12" s="2" t="str">
        <f>IF(ISBLANK(O12), IncompleteText, IF(O12&lt;E4, ErrorText, OKText))</f>
        <v>BLANK</v>
      </c>
      <c r="R12" s="67" t="s">
        <v>121</v>
      </c>
      <c r="S12" s="68"/>
      <c r="T12" s="73"/>
      <c r="U12" s="16" t="e">
        <f ca="1">VLOOKUP(U11, FusesTable, 6, FALSE)</f>
        <v>#N/A</v>
      </c>
      <c r="V12" s="10" t="s">
        <v>16</v>
      </c>
      <c r="X12" s="67" t="s">
        <v>122</v>
      </c>
      <c r="Y12" s="68"/>
      <c r="Z12" s="68"/>
      <c r="AA12" s="73"/>
      <c r="AB12" s="112"/>
      <c r="AC12" s="113"/>
      <c r="AD12" s="2" t="str">
        <f>IF(ISBLANK(AB12), IncompleteText, OKText)</f>
        <v>BLANK</v>
      </c>
      <c r="AE12" s="98"/>
      <c r="AF12" s="99"/>
      <c r="AG12" s="99"/>
      <c r="AH12" s="99"/>
      <c r="AI12" s="99"/>
      <c r="AJ12" s="99"/>
      <c r="AK12" s="100"/>
      <c r="AL12" s="1"/>
      <c r="AM12" s="1"/>
      <c r="AN12" s="1"/>
      <c r="AO12" s="1"/>
      <c r="AP12" s="1"/>
      <c r="AQ12" s="1"/>
      <c r="AR12" s="1"/>
      <c r="AS12" s="1"/>
      <c r="AT12" s="1"/>
      <c r="AU12" s="1"/>
      <c r="AV12" s="1"/>
      <c r="AW12" s="1"/>
      <c r="AX12" s="1"/>
      <c r="AY12" s="1"/>
      <c r="AZ12" s="1"/>
      <c r="BA12" s="1"/>
    </row>
    <row r="13" spans="1:53" ht="14.25" customHeight="1" x14ac:dyDescent="0.25">
      <c r="A13" s="10">
        <v>2</v>
      </c>
      <c r="B13" s="36"/>
      <c r="C13" s="36"/>
      <c r="D13" s="36"/>
      <c r="E13" s="36"/>
      <c r="F13" s="115">
        <f t="shared" si="1"/>
        <v>0</v>
      </c>
      <c r="G13" s="116"/>
      <c r="H13" s="115">
        <f t="shared" si="2"/>
        <v>0</v>
      </c>
      <c r="I13" s="116"/>
      <c r="J13" s="2" t="str">
        <f t="shared" ref="J13:J29" si="3">IF(COUNTBLANK(A13:E13)=4,"",IF(COUNTBLANK(A13:E13) &gt; 0, IncompleteText, IF(OR(F13&gt;120, H13&gt;6), ErrorText, OKText)))</f>
        <v/>
      </c>
      <c r="K13" s="67" t="s">
        <v>123</v>
      </c>
      <c r="L13" s="68"/>
      <c r="M13" s="68"/>
      <c r="N13" s="73"/>
      <c r="O13" s="36"/>
      <c r="P13" s="10" t="s">
        <v>14</v>
      </c>
      <c r="Q13" s="2" t="str">
        <f>IF(ISBLANK(O13), IncompleteText, IF(O13&lt;MAX(F12:G29), ErrorText, OKText))</f>
        <v>BLANK</v>
      </c>
      <c r="R13" s="46" t="s">
        <v>124</v>
      </c>
      <c r="S13" s="47"/>
      <c r="T13" s="47"/>
      <c r="U13" s="47"/>
      <c r="V13" s="48"/>
      <c r="X13" s="67" t="s">
        <v>117</v>
      </c>
      <c r="Y13" s="68"/>
      <c r="Z13" s="68"/>
      <c r="AA13" s="73"/>
      <c r="AB13" s="16" t="e">
        <f ca="1">VLOOKUP(AB12, InsulationsTable, 6, FALSE)</f>
        <v>#N/A</v>
      </c>
      <c r="AC13" s="17" t="s">
        <v>14</v>
      </c>
      <c r="AD13" s="2" t="str">
        <f ca="1">IF(ISERROR(AB13), IncompleteText, IF(AB13 &lt; MaxTSVoltage,  ErrorText, OKText))</f>
        <v>BLANK</v>
      </c>
      <c r="AE13" s="98"/>
      <c r="AF13" s="99"/>
      <c r="AG13" s="99"/>
      <c r="AH13" s="99"/>
      <c r="AI13" s="99"/>
      <c r="AJ13" s="99"/>
      <c r="AK13" s="100"/>
      <c r="AL13" s="1"/>
      <c r="AM13" s="1"/>
      <c r="AN13" s="1"/>
      <c r="AO13" s="1"/>
      <c r="AP13" s="1"/>
      <c r="AQ13" s="1"/>
      <c r="AR13" s="1"/>
      <c r="AS13" s="1"/>
      <c r="AT13" s="1"/>
      <c r="AU13" s="1"/>
      <c r="AV13" s="1"/>
      <c r="AW13" s="1"/>
      <c r="AX13" s="1"/>
      <c r="AY13" s="1"/>
      <c r="AZ13" s="1"/>
      <c r="BA13" s="1"/>
    </row>
    <row r="14" spans="1:53" ht="14.25" customHeight="1" x14ac:dyDescent="0.25">
      <c r="A14" s="10">
        <v>3</v>
      </c>
      <c r="B14" s="36"/>
      <c r="C14" s="36"/>
      <c r="D14" s="36"/>
      <c r="E14" s="36"/>
      <c r="F14" s="115">
        <f t="shared" si="1"/>
        <v>0</v>
      </c>
      <c r="G14" s="116"/>
      <c r="H14" s="115">
        <f t="shared" si="2"/>
        <v>0</v>
      </c>
      <c r="I14" s="116"/>
      <c r="J14" s="2" t="str">
        <f t="shared" si="3"/>
        <v/>
      </c>
      <c r="K14" s="67" t="s">
        <v>125</v>
      </c>
      <c r="L14" s="68"/>
      <c r="M14" s="68"/>
      <c r="N14" s="73"/>
      <c r="O14" s="112"/>
      <c r="P14" s="113"/>
      <c r="Q14" s="2" t="str">
        <f t="shared" ref="Q14:Q15" si="4">IF($O$10="Team Built", IF(ISBLANK(O14), IncompleteText, OKText), "")</f>
        <v/>
      </c>
      <c r="R14" s="67" t="s">
        <v>126</v>
      </c>
      <c r="S14" s="68"/>
      <c r="T14" s="73"/>
      <c r="U14" s="119"/>
      <c r="V14" s="113"/>
      <c r="W14" s="2" t="str">
        <f>IF(ISBLANK(U14), IncompleteText, OKText)</f>
        <v>BLANK</v>
      </c>
      <c r="X14" s="67" t="s">
        <v>119</v>
      </c>
      <c r="Y14" s="68"/>
      <c r="Z14" s="68"/>
      <c r="AA14" s="73"/>
      <c r="AB14" s="16" t="e">
        <f ca="1">VLOOKUP(AB12, InsulationsTable, 7, FALSE)</f>
        <v>#N/A</v>
      </c>
      <c r="AC14" s="17" t="s">
        <v>32</v>
      </c>
      <c r="AD14" s="2" t="str">
        <f ca="1">IF(ISERROR(AB14), IncompleteText, IF(AB14 &lt; 90,  ErrorText, OKText))</f>
        <v>BLANK</v>
      </c>
      <c r="AE14" s="98"/>
      <c r="AF14" s="99"/>
      <c r="AG14" s="99"/>
      <c r="AH14" s="99"/>
      <c r="AI14" s="99"/>
      <c r="AJ14" s="99"/>
      <c r="AK14" s="100"/>
      <c r="AL14" s="1"/>
      <c r="AM14" s="1"/>
      <c r="AN14" s="1"/>
      <c r="AO14" s="1"/>
      <c r="AP14" s="1"/>
      <c r="AQ14" s="1"/>
      <c r="AR14" s="1"/>
      <c r="AS14" s="1"/>
      <c r="AT14" s="1"/>
      <c r="AU14" s="1"/>
      <c r="AV14" s="1"/>
      <c r="AW14" s="1"/>
      <c r="AX14" s="1"/>
      <c r="AY14" s="1"/>
      <c r="AZ14" s="1"/>
      <c r="BA14" s="1"/>
    </row>
    <row r="15" spans="1:53" ht="14.25" customHeight="1" x14ac:dyDescent="0.25">
      <c r="A15" s="10">
        <v>4</v>
      </c>
      <c r="B15" s="36"/>
      <c r="C15" s="36"/>
      <c r="D15" s="36"/>
      <c r="E15" s="36"/>
      <c r="F15" s="115">
        <f t="shared" si="1"/>
        <v>0</v>
      </c>
      <c r="G15" s="116"/>
      <c r="H15" s="115">
        <f t="shared" si="2"/>
        <v>0</v>
      </c>
      <c r="I15" s="116"/>
      <c r="J15" s="2" t="str">
        <f t="shared" si="3"/>
        <v/>
      </c>
      <c r="K15" s="67" t="s">
        <v>127</v>
      </c>
      <c r="L15" s="68"/>
      <c r="M15" s="68"/>
      <c r="N15" s="73"/>
      <c r="O15" s="112"/>
      <c r="P15" s="113"/>
      <c r="Q15" s="2" t="str">
        <f t="shared" si="4"/>
        <v/>
      </c>
      <c r="R15" s="67" t="s">
        <v>128</v>
      </c>
      <c r="S15" s="68"/>
      <c r="T15" s="73"/>
      <c r="U15" s="16" t="e">
        <f ca="1">VLOOKUP(U14, ContactorsTable, 4, FALSE)</f>
        <v>#N/A</v>
      </c>
      <c r="V15" s="10" t="s">
        <v>14</v>
      </c>
      <c r="W15" s="2" t="str">
        <f ca="1">IF(ISERROR(U15), IncompleteText, IF(U15 &lt; MaxTSVoltage,  ErrorText, OKText))</f>
        <v>BLANK</v>
      </c>
      <c r="X15" s="67" t="s">
        <v>129</v>
      </c>
      <c r="Y15" s="68"/>
      <c r="Z15" s="68"/>
      <c r="AA15" s="73"/>
      <c r="AB15" s="112"/>
      <c r="AC15" s="113"/>
      <c r="AD15" s="2" t="str">
        <f>IF(ISBLANK(AB15), IncompleteText, OKText)</f>
        <v>BLANK</v>
      </c>
      <c r="AE15" s="98"/>
      <c r="AF15" s="99"/>
      <c r="AG15" s="99"/>
      <c r="AH15" s="99"/>
      <c r="AI15" s="99"/>
      <c r="AJ15" s="99"/>
      <c r="AK15" s="100"/>
      <c r="AL15" s="1"/>
      <c r="AM15" s="1"/>
      <c r="AN15" s="1"/>
      <c r="AO15" s="1"/>
      <c r="AP15" s="1"/>
      <c r="AQ15" s="1"/>
      <c r="AR15" s="1"/>
      <c r="AS15" s="1"/>
      <c r="AT15" s="1"/>
      <c r="AU15" s="1"/>
      <c r="AV15" s="1"/>
      <c r="AW15" s="1"/>
      <c r="AX15" s="1"/>
      <c r="AY15" s="1"/>
      <c r="AZ15" s="1"/>
      <c r="BA15" s="1"/>
    </row>
    <row r="16" spans="1:53" ht="14.25" customHeight="1" x14ac:dyDescent="0.25">
      <c r="A16" s="10">
        <v>5</v>
      </c>
      <c r="B16" s="36"/>
      <c r="C16" s="36"/>
      <c r="D16" s="36"/>
      <c r="E16" s="36"/>
      <c r="F16" s="115">
        <f t="shared" si="1"/>
        <v>0</v>
      </c>
      <c r="G16" s="116"/>
      <c r="H16" s="115">
        <f t="shared" si="2"/>
        <v>0</v>
      </c>
      <c r="I16" s="116"/>
      <c r="J16" s="2" t="str">
        <f t="shared" si="3"/>
        <v/>
      </c>
      <c r="K16" s="118" t="s">
        <v>130</v>
      </c>
      <c r="L16" s="68"/>
      <c r="M16" s="68"/>
      <c r="N16" s="68"/>
      <c r="O16" s="68"/>
      <c r="P16" s="68"/>
      <c r="R16" s="67" t="s">
        <v>131</v>
      </c>
      <c r="S16" s="68"/>
      <c r="T16" s="73"/>
      <c r="U16" s="16" t="e">
        <f ca="1">VLOOKUP(U14, ContactorsTable, 6, FALSE)</f>
        <v>#N/A</v>
      </c>
      <c r="V16" s="10" t="s">
        <v>16</v>
      </c>
      <c r="X16" s="67" t="s">
        <v>117</v>
      </c>
      <c r="Y16" s="68"/>
      <c r="Z16" s="68"/>
      <c r="AA16" s="73"/>
      <c r="AB16" s="16" t="e">
        <f ca="1">VLOOKUP(AB15, InsulationsTable, 6, FALSE)</f>
        <v>#N/A</v>
      </c>
      <c r="AC16" s="17" t="s">
        <v>14</v>
      </c>
      <c r="AD16" s="2" t="str">
        <f ca="1">IF(ISERROR(AB16), IncompleteText, IF(AB16 &lt; MaxTSVoltage,  ErrorText, OKText))</f>
        <v>BLANK</v>
      </c>
      <c r="AE16" s="98"/>
      <c r="AF16" s="99"/>
      <c r="AG16" s="99"/>
      <c r="AH16" s="99"/>
      <c r="AI16" s="99"/>
      <c r="AJ16" s="99"/>
      <c r="AK16" s="100"/>
      <c r="AL16" s="1"/>
      <c r="AM16" s="1"/>
      <c r="AN16" s="1"/>
      <c r="AO16" s="1"/>
      <c r="AP16" s="1"/>
      <c r="AQ16" s="1"/>
      <c r="AR16" s="1"/>
      <c r="AS16" s="1"/>
      <c r="AT16" s="1"/>
      <c r="AU16" s="1"/>
      <c r="AV16" s="1"/>
      <c r="AW16" s="1"/>
      <c r="AX16" s="1"/>
      <c r="AY16" s="1"/>
      <c r="AZ16" s="1"/>
      <c r="BA16" s="1"/>
    </row>
    <row r="17" spans="1:53" ht="14.25" customHeight="1" x14ac:dyDescent="0.25">
      <c r="A17" s="10">
        <v>6</v>
      </c>
      <c r="B17" s="36"/>
      <c r="C17" s="36"/>
      <c r="D17" s="36"/>
      <c r="E17" s="36"/>
      <c r="F17" s="115">
        <f t="shared" si="1"/>
        <v>0</v>
      </c>
      <c r="G17" s="116"/>
      <c r="H17" s="115">
        <f t="shared" si="2"/>
        <v>0</v>
      </c>
      <c r="I17" s="116"/>
      <c r="J17" s="2" t="str">
        <f t="shared" si="3"/>
        <v/>
      </c>
      <c r="K17" s="67" t="s">
        <v>132</v>
      </c>
      <c r="L17" s="68"/>
      <c r="M17" s="68"/>
      <c r="N17" s="73"/>
      <c r="O17" s="36"/>
      <c r="P17" s="10" t="s">
        <v>133</v>
      </c>
      <c r="Q17" s="2" t="str">
        <f t="shared" ref="Q17:Q19" si="5">IF(ISBLANK(O17), IncompleteText, OKText)</f>
        <v>BLANK</v>
      </c>
      <c r="R17" s="67" t="s">
        <v>30</v>
      </c>
      <c r="S17" s="68"/>
      <c r="T17" s="73"/>
      <c r="U17" s="16" t="e">
        <f ca="1">VLOOKUP(U14, ContactorsTable, 5, FALSE)</f>
        <v>#N/A</v>
      </c>
      <c r="V17" s="10" t="s">
        <v>16</v>
      </c>
      <c r="W17" s="2" t="str">
        <f ca="1">IF(ISERROR(U17), IncompleteText, IF(U17&gt;=U20, OKText, ErrorText))</f>
        <v>BLANK</v>
      </c>
      <c r="X17" s="67" t="s">
        <v>119</v>
      </c>
      <c r="Y17" s="68"/>
      <c r="Z17" s="68"/>
      <c r="AA17" s="73"/>
      <c r="AB17" s="16" t="e">
        <f ca="1">VLOOKUP(AB15, InsulationsTable, 7, FALSE)</f>
        <v>#N/A</v>
      </c>
      <c r="AC17" s="17" t="s">
        <v>32</v>
      </c>
      <c r="AD17" s="2" t="str">
        <f ca="1">IF(ISERROR(AB17), IncompleteText, IF(AB17 &lt; 90,  ErrorText, OKText))</f>
        <v>BLANK</v>
      </c>
      <c r="AE17" s="98"/>
      <c r="AF17" s="99"/>
      <c r="AG17" s="99"/>
      <c r="AH17" s="99"/>
      <c r="AI17" s="99"/>
      <c r="AJ17" s="99"/>
      <c r="AK17" s="100"/>
      <c r="AL17" s="1"/>
      <c r="AM17" s="1"/>
      <c r="AN17" s="1"/>
      <c r="AO17" s="1"/>
      <c r="AP17" s="1"/>
      <c r="AQ17" s="1"/>
      <c r="AR17" s="1"/>
      <c r="AS17" s="1"/>
      <c r="AT17" s="1"/>
      <c r="AU17" s="1"/>
      <c r="AV17" s="1"/>
      <c r="AW17" s="1"/>
      <c r="AX17" s="1"/>
      <c r="AY17" s="1"/>
      <c r="AZ17" s="1"/>
      <c r="BA17" s="1"/>
    </row>
    <row r="18" spans="1:53" ht="14.25" customHeight="1" x14ac:dyDescent="0.25">
      <c r="A18" s="10">
        <v>7</v>
      </c>
      <c r="B18" s="36"/>
      <c r="C18" s="36"/>
      <c r="D18" s="36"/>
      <c r="E18" s="36"/>
      <c r="F18" s="115">
        <f t="shared" si="1"/>
        <v>0</v>
      </c>
      <c r="G18" s="116"/>
      <c r="H18" s="115">
        <f t="shared" si="2"/>
        <v>0</v>
      </c>
      <c r="I18" s="116"/>
      <c r="J18" s="2" t="str">
        <f t="shared" si="3"/>
        <v/>
      </c>
      <c r="K18" s="117" t="s">
        <v>134</v>
      </c>
      <c r="L18" s="68"/>
      <c r="M18" s="68"/>
      <c r="N18" s="73"/>
      <c r="O18" s="112"/>
      <c r="P18" s="113"/>
      <c r="Q18" s="2" t="str">
        <f t="shared" si="5"/>
        <v>BLANK</v>
      </c>
      <c r="R18" s="46" t="s">
        <v>135</v>
      </c>
      <c r="S18" s="47"/>
      <c r="T18" s="47"/>
      <c r="U18" s="47"/>
      <c r="V18" s="48"/>
      <c r="X18" s="1"/>
      <c r="Y18" s="1"/>
      <c r="Z18" s="1"/>
      <c r="AA18" s="1"/>
      <c r="AB18" s="1"/>
      <c r="AC18" s="1"/>
      <c r="AD18" s="1"/>
      <c r="AE18" s="98"/>
      <c r="AF18" s="99"/>
      <c r="AG18" s="99"/>
      <c r="AH18" s="99"/>
      <c r="AI18" s="99"/>
      <c r="AJ18" s="99"/>
      <c r="AK18" s="100"/>
      <c r="AL18" s="1"/>
      <c r="AM18" s="1"/>
      <c r="AN18" s="1"/>
      <c r="AO18" s="1"/>
      <c r="AP18" s="1"/>
      <c r="AQ18" s="1"/>
      <c r="AR18" s="1"/>
      <c r="AS18" s="1"/>
      <c r="AT18" s="1"/>
      <c r="AU18" s="1"/>
      <c r="AV18" s="1"/>
      <c r="AW18" s="1"/>
      <c r="AX18" s="1"/>
      <c r="AY18" s="1"/>
      <c r="AZ18" s="1"/>
      <c r="BA18" s="1"/>
    </row>
    <row r="19" spans="1:53" ht="14.25" customHeight="1" x14ac:dyDescent="0.25">
      <c r="A19" s="10">
        <v>8</v>
      </c>
      <c r="B19" s="36"/>
      <c r="C19" s="36"/>
      <c r="D19" s="36"/>
      <c r="E19" s="36"/>
      <c r="F19" s="115">
        <f t="shared" si="1"/>
        <v>0</v>
      </c>
      <c r="G19" s="116"/>
      <c r="H19" s="115">
        <f t="shared" si="2"/>
        <v>0</v>
      </c>
      <c r="I19" s="116"/>
      <c r="J19" s="2" t="str">
        <f t="shared" si="3"/>
        <v/>
      </c>
      <c r="K19" s="67" t="s">
        <v>136</v>
      </c>
      <c r="L19" s="68"/>
      <c r="M19" s="68"/>
      <c r="N19" s="73"/>
      <c r="O19" s="112"/>
      <c r="P19" s="113"/>
      <c r="Q19" s="2" t="str">
        <f t="shared" si="5"/>
        <v>BLANK</v>
      </c>
      <c r="R19" s="67" t="s">
        <v>135</v>
      </c>
      <c r="S19" s="68"/>
      <c r="T19" s="73"/>
      <c r="U19" s="119"/>
      <c r="V19" s="113"/>
      <c r="W19" s="2" t="str">
        <f>IF(ISBLANK(U19), IncompleteText, OKText)</f>
        <v>BLANK</v>
      </c>
      <c r="X19" s="1"/>
      <c r="Y19" s="1"/>
      <c r="Z19" s="1"/>
      <c r="AA19" s="1"/>
      <c r="AB19" s="1"/>
      <c r="AC19" s="1"/>
      <c r="AD19" s="1"/>
      <c r="AE19" s="98"/>
      <c r="AF19" s="99"/>
      <c r="AG19" s="99"/>
      <c r="AH19" s="99"/>
      <c r="AI19" s="99"/>
      <c r="AJ19" s="99"/>
      <c r="AK19" s="100"/>
      <c r="AL19" s="1"/>
      <c r="AM19" s="1"/>
      <c r="AN19" s="1"/>
      <c r="AO19" s="1"/>
      <c r="AP19" s="1"/>
      <c r="AQ19" s="1"/>
      <c r="AR19" s="1"/>
      <c r="AS19" s="1"/>
      <c r="AT19" s="1"/>
      <c r="AU19" s="1"/>
      <c r="AV19" s="1"/>
      <c r="AW19" s="1"/>
      <c r="AX19" s="1"/>
      <c r="AY19" s="1"/>
      <c r="AZ19" s="1"/>
      <c r="BA19" s="1"/>
    </row>
    <row r="20" spans="1:53" ht="14.25" customHeight="1" x14ac:dyDescent="0.25">
      <c r="A20" s="10">
        <v>9</v>
      </c>
      <c r="B20" s="36"/>
      <c r="C20" s="36"/>
      <c r="D20" s="36"/>
      <c r="E20" s="36"/>
      <c r="F20" s="115">
        <f t="shared" si="1"/>
        <v>0</v>
      </c>
      <c r="G20" s="116"/>
      <c r="H20" s="115">
        <f t="shared" si="2"/>
        <v>0</v>
      </c>
      <c r="I20" s="116"/>
      <c r="J20" s="2" t="str">
        <f t="shared" si="3"/>
        <v/>
      </c>
      <c r="K20" s="67" t="s">
        <v>137</v>
      </c>
      <c r="L20" s="68"/>
      <c r="M20" s="68"/>
      <c r="N20" s="73"/>
      <c r="O20" s="85"/>
      <c r="P20" s="63"/>
      <c r="Q20" s="2" t="str">
        <f>IF(O19="Other", IF(ISBLANK(O20), IncompleteText, OKText), "")</f>
        <v/>
      </c>
      <c r="R20" s="67" t="s">
        <v>138</v>
      </c>
      <c r="S20" s="68"/>
      <c r="T20" s="73"/>
      <c r="U20" s="16" t="e">
        <f ca="1">VLOOKUP(U19, FusesTable, 6, FALSE)</f>
        <v>#N/A</v>
      </c>
      <c r="V20" s="10" t="s">
        <v>16</v>
      </c>
      <c r="X20" s="1"/>
      <c r="Y20" s="1"/>
      <c r="Z20" s="1"/>
      <c r="AA20" s="1"/>
      <c r="AB20" s="1"/>
      <c r="AC20" s="1"/>
      <c r="AD20" s="1"/>
      <c r="AE20" s="98"/>
      <c r="AF20" s="99"/>
      <c r="AG20" s="99"/>
      <c r="AH20" s="99"/>
      <c r="AI20" s="99"/>
      <c r="AJ20" s="99"/>
      <c r="AK20" s="100"/>
      <c r="AL20" s="1"/>
      <c r="AM20" s="1"/>
      <c r="AN20" s="1"/>
      <c r="AO20" s="1"/>
      <c r="AP20" s="1"/>
      <c r="AQ20" s="1"/>
      <c r="AR20" s="1"/>
      <c r="AS20" s="1"/>
      <c r="AT20" s="1"/>
      <c r="AU20" s="1"/>
      <c r="AV20" s="1"/>
      <c r="AW20" s="1"/>
      <c r="AX20" s="1"/>
      <c r="AY20" s="1"/>
      <c r="AZ20" s="1"/>
      <c r="BA20" s="1"/>
    </row>
    <row r="21" spans="1:53" ht="14.25" customHeight="1" x14ac:dyDescent="0.25">
      <c r="A21" s="10">
        <v>10</v>
      </c>
      <c r="B21" s="36"/>
      <c r="C21" s="36"/>
      <c r="D21" s="36"/>
      <c r="E21" s="36"/>
      <c r="F21" s="115">
        <f t="shared" si="1"/>
        <v>0</v>
      </c>
      <c r="G21" s="116"/>
      <c r="H21" s="115">
        <f t="shared" si="2"/>
        <v>0</v>
      </c>
      <c r="I21" s="116"/>
      <c r="J21" s="2" t="str">
        <f t="shared" si="3"/>
        <v/>
      </c>
      <c r="K21" s="67" t="s">
        <v>139</v>
      </c>
      <c r="L21" s="68"/>
      <c r="M21" s="68"/>
      <c r="N21" s="73"/>
      <c r="O21" s="120" t="e">
        <f ca="1">VLOOKUP(O18, FusesTable, 4, FALSE)</f>
        <v>#N/A</v>
      </c>
      <c r="P21" s="121"/>
      <c r="Q21" s="2" t="str">
        <f ca="1">IF(ISERROR(O21), IncompleteText, IF(AND(O21 &lt; MAX(F12:G29), O9 = "Centralized"),  ErrorText, OKText))</f>
        <v>BLANK</v>
      </c>
      <c r="R21" s="67" t="s">
        <v>140</v>
      </c>
      <c r="S21" s="68"/>
      <c r="T21" s="73"/>
      <c r="U21" s="16" t="e">
        <f ca="1">VLOOKUP(U19, FusesTable, 4, FALSE)</f>
        <v>#N/A</v>
      </c>
      <c r="V21" s="10" t="s">
        <v>14</v>
      </c>
      <c r="W21" s="2" t="e">
        <f ca="1">IF(U21 &lt; MaxTSVoltage, ErrorText, OKText)</f>
        <v>#N/A</v>
      </c>
      <c r="X21" s="1"/>
      <c r="Y21" s="1"/>
      <c r="Z21" s="1"/>
      <c r="AA21" s="1"/>
      <c r="AB21" s="1"/>
      <c r="AC21" s="1"/>
      <c r="AD21" s="1"/>
      <c r="AE21" s="98"/>
      <c r="AF21" s="99"/>
      <c r="AG21" s="99"/>
      <c r="AH21" s="99"/>
      <c r="AI21" s="99"/>
      <c r="AJ21" s="99"/>
      <c r="AK21" s="100"/>
      <c r="AL21" s="1"/>
      <c r="AM21" s="1"/>
      <c r="AN21" s="1"/>
      <c r="AO21" s="1"/>
      <c r="AP21" s="1"/>
      <c r="AQ21" s="1"/>
      <c r="AR21" s="1"/>
      <c r="AS21" s="1"/>
      <c r="AT21" s="1"/>
      <c r="AU21" s="1"/>
      <c r="AV21" s="1"/>
      <c r="AW21" s="1"/>
      <c r="AX21" s="1"/>
      <c r="AY21" s="1"/>
      <c r="AZ21" s="1"/>
      <c r="BA21" s="1"/>
    </row>
    <row r="22" spans="1:53" ht="14.25" customHeight="1" x14ac:dyDescent="0.25">
      <c r="A22" s="10">
        <v>11</v>
      </c>
      <c r="B22" s="36"/>
      <c r="C22" s="36"/>
      <c r="D22" s="36"/>
      <c r="E22" s="36"/>
      <c r="F22" s="115">
        <f t="shared" si="1"/>
        <v>0</v>
      </c>
      <c r="G22" s="116"/>
      <c r="H22" s="115">
        <f t="shared" si="2"/>
        <v>0</v>
      </c>
      <c r="I22" s="116"/>
      <c r="J22" s="2" t="str">
        <f t="shared" si="3"/>
        <v/>
      </c>
      <c r="K22" s="118" t="s">
        <v>141</v>
      </c>
      <c r="L22" s="68"/>
      <c r="M22" s="68"/>
      <c r="N22" s="68"/>
      <c r="O22" s="68"/>
      <c r="P22" s="68"/>
      <c r="R22" s="1"/>
      <c r="S22" s="1"/>
      <c r="T22" s="1"/>
      <c r="U22" s="1"/>
      <c r="V22" s="1"/>
      <c r="W22" s="1"/>
      <c r="X22" s="1"/>
      <c r="Y22" s="1"/>
      <c r="Z22" s="1"/>
      <c r="AA22" s="1"/>
      <c r="AB22" s="1"/>
      <c r="AC22" s="1"/>
      <c r="AD22" s="1"/>
      <c r="AE22" s="98"/>
      <c r="AF22" s="99"/>
      <c r="AG22" s="99"/>
      <c r="AH22" s="99"/>
      <c r="AI22" s="99"/>
      <c r="AJ22" s="99"/>
      <c r="AK22" s="100"/>
      <c r="AL22" s="1"/>
      <c r="AM22" s="1"/>
      <c r="AN22" s="1"/>
      <c r="AO22" s="1"/>
      <c r="AP22" s="1"/>
      <c r="AQ22" s="1"/>
      <c r="AR22" s="1"/>
      <c r="AS22" s="1"/>
      <c r="AT22" s="1"/>
      <c r="AU22" s="1"/>
      <c r="AV22" s="1"/>
      <c r="AW22" s="1"/>
      <c r="AX22" s="1"/>
      <c r="AY22" s="1"/>
      <c r="AZ22" s="1"/>
      <c r="BA22" s="1"/>
    </row>
    <row r="23" spans="1:53" ht="14.25" customHeight="1" x14ac:dyDescent="0.25">
      <c r="A23" s="10">
        <v>12</v>
      </c>
      <c r="B23" s="36"/>
      <c r="C23" s="36"/>
      <c r="D23" s="36"/>
      <c r="E23" s="36"/>
      <c r="F23" s="115">
        <f t="shared" si="1"/>
        <v>0</v>
      </c>
      <c r="G23" s="116"/>
      <c r="H23" s="115">
        <f t="shared" si="2"/>
        <v>0</v>
      </c>
      <c r="I23" s="116"/>
      <c r="J23" s="2" t="str">
        <f t="shared" si="3"/>
        <v/>
      </c>
      <c r="K23" s="67" t="s">
        <v>142</v>
      </c>
      <c r="L23" s="68"/>
      <c r="M23" s="68"/>
      <c r="N23" s="73"/>
      <c r="O23" s="119"/>
      <c r="P23" s="113"/>
      <c r="Q23" s="2" t="str">
        <f>IF(ISBLANK(O23), IncompleteText, OKText)</f>
        <v>BLANK</v>
      </c>
      <c r="R23" s="1"/>
      <c r="S23" s="1"/>
      <c r="T23" s="1"/>
      <c r="U23" s="1"/>
      <c r="V23" s="1"/>
      <c r="W23" s="1"/>
      <c r="X23" s="1"/>
      <c r="Y23" s="1"/>
      <c r="Z23" s="1"/>
      <c r="AA23" s="1"/>
      <c r="AB23" s="1"/>
      <c r="AC23" s="1"/>
      <c r="AD23" s="1"/>
      <c r="AE23" s="98"/>
      <c r="AF23" s="99"/>
      <c r="AG23" s="99"/>
      <c r="AH23" s="99"/>
      <c r="AI23" s="99"/>
      <c r="AJ23" s="99"/>
      <c r="AK23" s="100"/>
      <c r="AL23" s="1"/>
      <c r="AM23" s="1"/>
      <c r="AN23" s="1"/>
      <c r="AO23" s="1"/>
      <c r="AP23" s="1"/>
      <c r="AQ23" s="1"/>
      <c r="AR23" s="1"/>
      <c r="AS23" s="1"/>
      <c r="AT23" s="1"/>
      <c r="AU23" s="1"/>
      <c r="AV23" s="1"/>
      <c r="AW23" s="1"/>
      <c r="AX23" s="1"/>
      <c r="AY23" s="1"/>
      <c r="AZ23" s="1"/>
      <c r="BA23" s="1"/>
    </row>
    <row r="24" spans="1:53" ht="14.25" customHeight="1" x14ac:dyDescent="0.25">
      <c r="A24" s="10">
        <v>13</v>
      </c>
      <c r="B24" s="36"/>
      <c r="C24" s="36"/>
      <c r="D24" s="36"/>
      <c r="E24" s="36"/>
      <c r="F24" s="115">
        <f t="shared" si="1"/>
        <v>0</v>
      </c>
      <c r="G24" s="116"/>
      <c r="H24" s="115">
        <f t="shared" si="2"/>
        <v>0</v>
      </c>
      <c r="I24" s="116"/>
      <c r="J24" s="2" t="str">
        <f t="shared" si="3"/>
        <v/>
      </c>
      <c r="K24" s="67" t="s">
        <v>143</v>
      </c>
      <c r="L24" s="68"/>
      <c r="M24" s="68"/>
      <c r="N24" s="73"/>
      <c r="O24" s="36"/>
      <c r="P24" s="10" t="s">
        <v>144</v>
      </c>
      <c r="Q24" s="2" t="str">
        <f>IF(O23="On cell terminal","",IF(ISBLANK(O24),IncompleteText,IF(O24&lt;10,OKText,ErrorText)))</f>
        <v>BLANK</v>
      </c>
      <c r="R24" s="1"/>
      <c r="S24" s="1"/>
      <c r="T24" s="1"/>
      <c r="U24" s="1"/>
      <c r="V24" s="1"/>
      <c r="W24" s="1"/>
      <c r="X24" s="1"/>
      <c r="Y24" s="1"/>
      <c r="Z24" s="1"/>
      <c r="AA24" s="1"/>
      <c r="AB24" s="1"/>
      <c r="AC24" s="1"/>
      <c r="AD24" s="1"/>
      <c r="AE24" s="98"/>
      <c r="AF24" s="99"/>
      <c r="AG24" s="99"/>
      <c r="AH24" s="99"/>
      <c r="AI24" s="99"/>
      <c r="AJ24" s="99"/>
      <c r="AK24" s="100"/>
      <c r="AL24" s="1"/>
      <c r="AM24" s="1"/>
      <c r="AN24" s="1"/>
      <c r="AO24" s="1"/>
      <c r="AP24" s="1"/>
      <c r="AQ24" s="1"/>
      <c r="AR24" s="1"/>
      <c r="AS24" s="1"/>
      <c r="AT24" s="1"/>
      <c r="AU24" s="1"/>
      <c r="AV24" s="1"/>
      <c r="AW24" s="1"/>
      <c r="AX24" s="1"/>
      <c r="AY24" s="1"/>
      <c r="AZ24" s="1"/>
      <c r="BA24" s="1"/>
    </row>
    <row r="25" spans="1:53" ht="14.25" customHeight="1" x14ac:dyDescent="0.25">
      <c r="A25" s="10">
        <v>14</v>
      </c>
      <c r="B25" s="36"/>
      <c r="C25" s="36"/>
      <c r="D25" s="36"/>
      <c r="E25" s="36"/>
      <c r="F25" s="115">
        <f t="shared" si="1"/>
        <v>0</v>
      </c>
      <c r="G25" s="116"/>
      <c r="H25" s="115">
        <f t="shared" si="2"/>
        <v>0</v>
      </c>
      <c r="I25" s="116"/>
      <c r="J25" s="2" t="str">
        <f t="shared" si="3"/>
        <v/>
      </c>
      <c r="K25" s="67" t="s">
        <v>145</v>
      </c>
      <c r="L25" s="68"/>
      <c r="M25" s="68"/>
      <c r="N25" s="73"/>
      <c r="O25" s="36"/>
      <c r="P25" s="10" t="s">
        <v>146</v>
      </c>
      <c r="Q25" s="2" t="str">
        <f>IF(ISBLANK(O25), IncompleteText, OKText)</f>
        <v>BLANK</v>
      </c>
      <c r="R25" s="1"/>
      <c r="S25" s="1"/>
      <c r="T25" s="1"/>
      <c r="U25" s="1"/>
      <c r="V25" s="1"/>
      <c r="W25" s="1"/>
      <c r="X25" s="1"/>
      <c r="Y25" s="1"/>
      <c r="Z25" s="1"/>
      <c r="AA25" s="1"/>
      <c r="AB25" s="1"/>
      <c r="AC25" s="1"/>
      <c r="AD25" s="1"/>
      <c r="AE25" s="98"/>
      <c r="AF25" s="99"/>
      <c r="AG25" s="99"/>
      <c r="AH25" s="99"/>
      <c r="AI25" s="99"/>
      <c r="AJ25" s="99"/>
      <c r="AK25" s="100"/>
      <c r="AL25" s="1"/>
      <c r="AM25" s="1"/>
      <c r="AN25" s="1"/>
      <c r="AO25" s="1"/>
      <c r="AP25" s="1"/>
      <c r="AQ25" s="1"/>
      <c r="AR25" s="1"/>
      <c r="AS25" s="1"/>
      <c r="AT25" s="1"/>
      <c r="AU25" s="1"/>
      <c r="AV25" s="1"/>
      <c r="AW25" s="1"/>
      <c r="AX25" s="1"/>
      <c r="AY25" s="1"/>
      <c r="AZ25" s="1"/>
      <c r="BA25" s="1"/>
    </row>
    <row r="26" spans="1:53" ht="14.25" customHeight="1" x14ac:dyDescent="0.25">
      <c r="A26" s="10">
        <v>15</v>
      </c>
      <c r="B26" s="36"/>
      <c r="C26" s="36"/>
      <c r="D26" s="36"/>
      <c r="E26" s="36"/>
      <c r="F26" s="115">
        <f t="shared" si="1"/>
        <v>0</v>
      </c>
      <c r="G26" s="116"/>
      <c r="H26" s="115">
        <f t="shared" si="2"/>
        <v>0</v>
      </c>
      <c r="I26" s="116"/>
      <c r="J26" s="2" t="str">
        <f t="shared" si="3"/>
        <v/>
      </c>
      <c r="K26" s="67" t="s">
        <v>147</v>
      </c>
      <c r="L26" s="68"/>
      <c r="M26" s="68"/>
      <c r="N26" s="73"/>
      <c r="O26" s="37"/>
      <c r="P26" s="38"/>
      <c r="Q26" s="13"/>
      <c r="R26" s="1"/>
      <c r="S26" s="1"/>
      <c r="T26" s="1"/>
      <c r="U26" s="1"/>
      <c r="V26" s="1"/>
      <c r="W26" s="1"/>
      <c r="X26" s="1"/>
      <c r="Y26" s="1"/>
      <c r="Z26" s="1"/>
      <c r="AA26" s="1"/>
      <c r="AB26" s="1"/>
      <c r="AC26" s="1"/>
      <c r="AD26" s="1"/>
      <c r="AE26" s="98"/>
      <c r="AF26" s="99"/>
      <c r="AG26" s="99"/>
      <c r="AH26" s="99"/>
      <c r="AI26" s="99"/>
      <c r="AJ26" s="99"/>
      <c r="AK26" s="100"/>
      <c r="AL26" s="1"/>
      <c r="AM26" s="1"/>
      <c r="AN26" s="1"/>
      <c r="AO26" s="1"/>
      <c r="AP26" s="1"/>
      <c r="AQ26" s="1"/>
      <c r="AR26" s="1"/>
      <c r="AS26" s="1"/>
      <c r="AT26" s="1"/>
      <c r="AU26" s="1"/>
      <c r="AV26" s="1"/>
      <c r="AW26" s="1"/>
      <c r="AX26" s="1"/>
      <c r="AY26" s="1"/>
      <c r="AZ26" s="1"/>
      <c r="BA26" s="1"/>
    </row>
    <row r="27" spans="1:53" ht="14.25" customHeight="1" x14ac:dyDescent="0.25">
      <c r="A27" s="10">
        <v>16</v>
      </c>
      <c r="B27" s="36"/>
      <c r="C27" s="36"/>
      <c r="D27" s="36"/>
      <c r="E27" s="36"/>
      <c r="F27" s="115">
        <f t="shared" si="1"/>
        <v>0</v>
      </c>
      <c r="G27" s="116"/>
      <c r="H27" s="115">
        <f t="shared" si="2"/>
        <v>0</v>
      </c>
      <c r="I27" s="116"/>
      <c r="J27" s="2" t="str">
        <f t="shared" si="3"/>
        <v/>
      </c>
      <c r="K27" s="67" t="s">
        <v>148</v>
      </c>
      <c r="L27" s="68"/>
      <c r="M27" s="68"/>
      <c r="N27" s="73"/>
      <c r="O27" s="37"/>
      <c r="P27" s="38"/>
      <c r="Q27" s="2" t="str">
        <f t="shared" ref="Q27:Q29" si="6">IF(ISBLANK($O$26), "", IF(ISBLANK(O27), IncompleteText, OKText))</f>
        <v/>
      </c>
      <c r="R27" s="1"/>
      <c r="S27" s="1"/>
      <c r="T27" s="1"/>
      <c r="U27" s="1"/>
      <c r="V27" s="1"/>
      <c r="W27" s="1"/>
      <c r="X27" s="1"/>
      <c r="Y27" s="1"/>
      <c r="Z27" s="1"/>
      <c r="AA27" s="1"/>
      <c r="AB27" s="1"/>
      <c r="AC27" s="1"/>
      <c r="AD27" s="1"/>
      <c r="AE27" s="98"/>
      <c r="AF27" s="99"/>
      <c r="AG27" s="99"/>
      <c r="AH27" s="99"/>
      <c r="AI27" s="99"/>
      <c r="AJ27" s="99"/>
      <c r="AK27" s="100"/>
      <c r="AL27" s="1"/>
      <c r="AM27" s="1"/>
      <c r="AN27" s="1"/>
      <c r="AO27" s="1"/>
      <c r="AP27" s="1"/>
      <c r="AQ27" s="1"/>
      <c r="AR27" s="1"/>
      <c r="AS27" s="1"/>
      <c r="AT27" s="1"/>
      <c r="AU27" s="1"/>
      <c r="AV27" s="1"/>
      <c r="AW27" s="1"/>
      <c r="AX27" s="1"/>
      <c r="AY27" s="1"/>
      <c r="AZ27" s="1"/>
      <c r="BA27" s="1"/>
    </row>
    <row r="28" spans="1:53" ht="14.25" customHeight="1" x14ac:dyDescent="0.3">
      <c r="A28" s="10">
        <v>17</v>
      </c>
      <c r="B28" s="36"/>
      <c r="C28" s="36"/>
      <c r="D28" s="36"/>
      <c r="E28" s="36"/>
      <c r="F28" s="115">
        <f t="shared" si="1"/>
        <v>0</v>
      </c>
      <c r="G28" s="116"/>
      <c r="H28" s="115">
        <f t="shared" si="2"/>
        <v>0</v>
      </c>
      <c r="I28" s="116"/>
      <c r="J28" s="2" t="str">
        <f t="shared" si="3"/>
        <v/>
      </c>
      <c r="K28" s="67" t="s">
        <v>149</v>
      </c>
      <c r="L28" s="68"/>
      <c r="M28" s="68"/>
      <c r="N28" s="73"/>
      <c r="O28" s="36"/>
      <c r="P28" s="10" t="s">
        <v>150</v>
      </c>
      <c r="Q28" s="2" t="str">
        <f t="shared" si="6"/>
        <v/>
      </c>
      <c r="R28" s="1"/>
      <c r="S28" s="1"/>
      <c r="T28" s="1"/>
      <c r="U28" s="1"/>
      <c r="V28" s="1"/>
      <c r="W28" s="1"/>
      <c r="X28" s="1"/>
      <c r="Y28" s="1"/>
      <c r="Z28" s="1"/>
      <c r="AA28" s="1"/>
      <c r="AB28" s="1"/>
      <c r="AC28" s="1"/>
      <c r="AD28" s="1"/>
      <c r="AE28" s="98"/>
      <c r="AF28" s="99"/>
      <c r="AG28" s="99"/>
      <c r="AH28" s="99"/>
      <c r="AI28" s="99"/>
      <c r="AJ28" s="99"/>
      <c r="AK28" s="100"/>
      <c r="AL28" s="1"/>
      <c r="AM28" s="1"/>
      <c r="AN28" s="1"/>
      <c r="AO28" s="1"/>
      <c r="AP28" s="1"/>
      <c r="AQ28" s="1"/>
      <c r="AR28" s="1"/>
      <c r="AS28" s="1"/>
      <c r="AT28" s="1"/>
      <c r="AU28" s="1"/>
      <c r="AV28" s="1"/>
      <c r="AW28" s="1"/>
      <c r="AX28" s="1"/>
      <c r="AY28" s="1"/>
      <c r="AZ28" s="1"/>
      <c r="BA28" s="1"/>
    </row>
    <row r="29" spans="1:53" ht="14.25" customHeight="1" x14ac:dyDescent="0.25">
      <c r="A29" s="10">
        <v>18</v>
      </c>
      <c r="B29" s="36"/>
      <c r="C29" s="36"/>
      <c r="D29" s="36"/>
      <c r="E29" s="36"/>
      <c r="F29" s="115">
        <f t="shared" si="1"/>
        <v>0</v>
      </c>
      <c r="G29" s="116"/>
      <c r="H29" s="115">
        <f t="shared" si="2"/>
        <v>0</v>
      </c>
      <c r="I29" s="116"/>
      <c r="J29" s="2" t="str">
        <f t="shared" si="3"/>
        <v/>
      </c>
      <c r="K29" s="67" t="s">
        <v>151</v>
      </c>
      <c r="L29" s="68"/>
      <c r="M29" s="68"/>
      <c r="N29" s="73"/>
      <c r="O29" s="36"/>
      <c r="P29" s="10" t="s">
        <v>144</v>
      </c>
      <c r="Q29" s="2" t="str">
        <f t="shared" si="6"/>
        <v/>
      </c>
      <c r="R29" s="1"/>
      <c r="S29" s="1"/>
      <c r="T29" s="1"/>
      <c r="U29" s="1"/>
      <c r="V29" s="1"/>
      <c r="W29" s="1"/>
      <c r="X29" s="1"/>
      <c r="Y29" s="1"/>
      <c r="Z29" s="1"/>
      <c r="AA29" s="1"/>
      <c r="AB29" s="1"/>
      <c r="AC29" s="1"/>
      <c r="AD29" s="1"/>
      <c r="AE29" s="101"/>
      <c r="AF29" s="102"/>
      <c r="AG29" s="102"/>
      <c r="AH29" s="102"/>
      <c r="AI29" s="102"/>
      <c r="AJ29" s="102"/>
      <c r="AK29" s="103"/>
      <c r="AL29" s="1"/>
      <c r="AM29" s="1"/>
      <c r="AN29" s="1"/>
      <c r="AO29" s="1"/>
      <c r="AP29" s="1"/>
      <c r="AQ29" s="1"/>
      <c r="AR29" s="1"/>
      <c r="AS29" s="1"/>
      <c r="AT29" s="1"/>
      <c r="AU29" s="1"/>
      <c r="AV29" s="1"/>
      <c r="AW29" s="1"/>
      <c r="AX29" s="1"/>
      <c r="AY29" s="1"/>
      <c r="AZ29" s="1"/>
      <c r="BA29" s="1"/>
    </row>
    <row r="30" spans="1:53" ht="14.25" customHeight="1" x14ac:dyDescent="0.25">
      <c r="A30" s="1"/>
      <c r="B30" s="1"/>
      <c r="C30" s="1"/>
      <c r="D30" s="1"/>
      <c r="E30" s="1"/>
      <c r="F30" s="1"/>
      <c r="G30" s="1"/>
      <c r="H30" s="1"/>
      <c r="I30" s="1"/>
      <c r="J30" s="1"/>
      <c r="K30" s="67" t="s">
        <v>152</v>
      </c>
      <c r="L30" s="68"/>
      <c r="M30" s="68"/>
      <c r="N30" s="73"/>
      <c r="O30" s="16" t="e">
        <f>SUMIF(J12:J29, "=OK", D12:D29)*CellsPerTempSensor/TotalCells*100</f>
        <v>#DIV/0!</v>
      </c>
      <c r="P30" s="10" t="s">
        <v>153</v>
      </c>
      <c r="Q30" s="2" t="str">
        <f>IF(ISERROR(O30),IncompleteText,IF(O30&lt;20,ErrorText,OKText))</f>
        <v>BLANK</v>
      </c>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row>
    <row r="31" spans="1:53"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row>
    <row r="32" spans="1:53"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row>
    <row r="33" spans="1:53" ht="14.25" customHeight="1" x14ac:dyDescent="0.25">
      <c r="A33" s="95" t="s">
        <v>154</v>
      </c>
      <c r="B33" s="96"/>
      <c r="C33" s="96"/>
      <c r="D33" s="96"/>
      <c r="E33" s="96"/>
      <c r="F33" s="96"/>
      <c r="G33" s="96"/>
      <c r="H33" s="97"/>
      <c r="I33" s="1"/>
      <c r="J33" s="125" t="s">
        <v>155</v>
      </c>
      <c r="K33" s="96"/>
      <c r="L33" s="96"/>
      <c r="M33" s="96"/>
      <c r="N33" s="96"/>
      <c r="O33" s="96"/>
      <c r="P33" s="96"/>
      <c r="Q33" s="97"/>
      <c r="R33" s="1"/>
      <c r="S33" s="95" t="s">
        <v>156</v>
      </c>
      <c r="T33" s="96"/>
      <c r="U33" s="96"/>
      <c r="V33" s="96"/>
      <c r="W33" s="96"/>
      <c r="X33" s="96"/>
      <c r="Y33" s="96"/>
      <c r="Z33" s="97"/>
      <c r="AA33" s="1"/>
      <c r="AB33" s="95" t="s">
        <v>157</v>
      </c>
      <c r="AC33" s="96"/>
      <c r="AD33" s="96"/>
      <c r="AE33" s="96"/>
      <c r="AF33" s="96"/>
      <c r="AG33" s="96"/>
      <c r="AH33" s="96"/>
      <c r="AI33" s="97"/>
      <c r="AJ33" s="1"/>
      <c r="AK33" s="125" t="s">
        <v>158</v>
      </c>
      <c r="AL33" s="96"/>
      <c r="AM33" s="96"/>
      <c r="AN33" s="96"/>
      <c r="AO33" s="96"/>
      <c r="AP33" s="96"/>
      <c r="AQ33" s="96"/>
      <c r="AR33" s="97"/>
      <c r="AS33" s="1"/>
      <c r="AT33" s="95" t="s">
        <v>159</v>
      </c>
      <c r="AU33" s="96"/>
      <c r="AV33" s="96"/>
      <c r="AW33" s="96"/>
      <c r="AX33" s="96"/>
      <c r="AY33" s="96"/>
      <c r="AZ33" s="96"/>
      <c r="BA33" s="97"/>
    </row>
    <row r="34" spans="1:53" ht="14.25" customHeight="1" x14ac:dyDescent="0.25">
      <c r="A34" s="98"/>
      <c r="B34" s="99"/>
      <c r="C34" s="99"/>
      <c r="D34" s="99"/>
      <c r="E34" s="99"/>
      <c r="F34" s="99"/>
      <c r="G34" s="99"/>
      <c r="H34" s="100"/>
      <c r="I34" s="1"/>
      <c r="J34" s="98"/>
      <c r="K34" s="99"/>
      <c r="L34" s="99"/>
      <c r="M34" s="99"/>
      <c r="N34" s="99"/>
      <c r="O34" s="99"/>
      <c r="P34" s="99"/>
      <c r="Q34" s="100"/>
      <c r="R34" s="1"/>
      <c r="S34" s="98"/>
      <c r="T34" s="99"/>
      <c r="U34" s="99"/>
      <c r="V34" s="99"/>
      <c r="W34" s="99"/>
      <c r="X34" s="99"/>
      <c r="Y34" s="99"/>
      <c r="Z34" s="100"/>
      <c r="AA34" s="1"/>
      <c r="AB34" s="98"/>
      <c r="AC34" s="99"/>
      <c r="AD34" s="99"/>
      <c r="AE34" s="99"/>
      <c r="AF34" s="99"/>
      <c r="AG34" s="99"/>
      <c r="AH34" s="99"/>
      <c r="AI34" s="100"/>
      <c r="AJ34" s="1"/>
      <c r="AK34" s="98"/>
      <c r="AL34" s="99"/>
      <c r="AM34" s="99"/>
      <c r="AN34" s="99"/>
      <c r="AO34" s="99"/>
      <c r="AP34" s="99"/>
      <c r="AQ34" s="99"/>
      <c r="AR34" s="100"/>
      <c r="AS34" s="1"/>
      <c r="AT34" s="98"/>
      <c r="AU34" s="99"/>
      <c r="AV34" s="99"/>
      <c r="AW34" s="99"/>
      <c r="AX34" s="99"/>
      <c r="AY34" s="99"/>
      <c r="AZ34" s="99"/>
      <c r="BA34" s="100"/>
    </row>
    <row r="35" spans="1:53" ht="14.25" customHeight="1" x14ac:dyDescent="0.25">
      <c r="A35" s="98"/>
      <c r="B35" s="99"/>
      <c r="C35" s="99"/>
      <c r="D35" s="99"/>
      <c r="E35" s="99"/>
      <c r="F35" s="99"/>
      <c r="G35" s="99"/>
      <c r="H35" s="100"/>
      <c r="I35" s="1"/>
      <c r="J35" s="98"/>
      <c r="K35" s="99"/>
      <c r="L35" s="99"/>
      <c r="M35" s="99"/>
      <c r="N35" s="99"/>
      <c r="O35" s="99"/>
      <c r="P35" s="99"/>
      <c r="Q35" s="100"/>
      <c r="R35" s="1"/>
      <c r="S35" s="98"/>
      <c r="T35" s="99"/>
      <c r="U35" s="99"/>
      <c r="V35" s="99"/>
      <c r="W35" s="99"/>
      <c r="X35" s="99"/>
      <c r="Y35" s="99"/>
      <c r="Z35" s="100"/>
      <c r="AA35" s="1"/>
      <c r="AB35" s="98"/>
      <c r="AC35" s="99"/>
      <c r="AD35" s="99"/>
      <c r="AE35" s="99"/>
      <c r="AF35" s="99"/>
      <c r="AG35" s="99"/>
      <c r="AH35" s="99"/>
      <c r="AI35" s="100"/>
      <c r="AJ35" s="1"/>
      <c r="AK35" s="98"/>
      <c r="AL35" s="99"/>
      <c r="AM35" s="99"/>
      <c r="AN35" s="99"/>
      <c r="AO35" s="99"/>
      <c r="AP35" s="99"/>
      <c r="AQ35" s="99"/>
      <c r="AR35" s="100"/>
      <c r="AS35" s="1"/>
      <c r="AT35" s="98"/>
      <c r="AU35" s="99"/>
      <c r="AV35" s="99"/>
      <c r="AW35" s="99"/>
      <c r="AX35" s="99"/>
      <c r="AY35" s="99"/>
      <c r="AZ35" s="99"/>
      <c r="BA35" s="100"/>
    </row>
    <row r="36" spans="1:53" ht="14.25" customHeight="1" x14ac:dyDescent="0.25">
      <c r="A36" s="98"/>
      <c r="B36" s="99"/>
      <c r="C36" s="99"/>
      <c r="D36" s="99"/>
      <c r="E36" s="99"/>
      <c r="F36" s="99"/>
      <c r="G36" s="99"/>
      <c r="H36" s="100"/>
      <c r="I36" s="1"/>
      <c r="J36" s="98"/>
      <c r="K36" s="99"/>
      <c r="L36" s="99"/>
      <c r="M36" s="99"/>
      <c r="N36" s="99"/>
      <c r="O36" s="99"/>
      <c r="P36" s="99"/>
      <c r="Q36" s="100"/>
      <c r="R36" s="1"/>
      <c r="S36" s="98"/>
      <c r="T36" s="99"/>
      <c r="U36" s="99"/>
      <c r="V36" s="99"/>
      <c r="W36" s="99"/>
      <c r="X36" s="99"/>
      <c r="Y36" s="99"/>
      <c r="Z36" s="100"/>
      <c r="AA36" s="1"/>
      <c r="AB36" s="98"/>
      <c r="AC36" s="99"/>
      <c r="AD36" s="99"/>
      <c r="AE36" s="99"/>
      <c r="AF36" s="99"/>
      <c r="AG36" s="99"/>
      <c r="AH36" s="99"/>
      <c r="AI36" s="100"/>
      <c r="AJ36" s="1"/>
      <c r="AK36" s="98"/>
      <c r="AL36" s="99"/>
      <c r="AM36" s="99"/>
      <c r="AN36" s="99"/>
      <c r="AO36" s="99"/>
      <c r="AP36" s="99"/>
      <c r="AQ36" s="99"/>
      <c r="AR36" s="100"/>
      <c r="AS36" s="1"/>
      <c r="AT36" s="98"/>
      <c r="AU36" s="99"/>
      <c r="AV36" s="99"/>
      <c r="AW36" s="99"/>
      <c r="AX36" s="99"/>
      <c r="AY36" s="99"/>
      <c r="AZ36" s="99"/>
      <c r="BA36" s="100"/>
    </row>
    <row r="37" spans="1:53" ht="14.25" customHeight="1" x14ac:dyDescent="0.25">
      <c r="A37" s="98"/>
      <c r="B37" s="99"/>
      <c r="C37" s="99"/>
      <c r="D37" s="99"/>
      <c r="E37" s="99"/>
      <c r="F37" s="99"/>
      <c r="G37" s="99"/>
      <c r="H37" s="100"/>
      <c r="I37" s="1"/>
      <c r="J37" s="98"/>
      <c r="K37" s="99"/>
      <c r="L37" s="99"/>
      <c r="M37" s="99"/>
      <c r="N37" s="99"/>
      <c r="O37" s="99"/>
      <c r="P37" s="99"/>
      <c r="Q37" s="100"/>
      <c r="R37" s="1"/>
      <c r="S37" s="98"/>
      <c r="T37" s="99"/>
      <c r="U37" s="99"/>
      <c r="V37" s="99"/>
      <c r="W37" s="99"/>
      <c r="X37" s="99"/>
      <c r="Y37" s="99"/>
      <c r="Z37" s="100"/>
      <c r="AA37" s="1"/>
      <c r="AB37" s="98"/>
      <c r="AC37" s="99"/>
      <c r="AD37" s="99"/>
      <c r="AE37" s="99"/>
      <c r="AF37" s="99"/>
      <c r="AG37" s="99"/>
      <c r="AH37" s="99"/>
      <c r="AI37" s="100"/>
      <c r="AJ37" s="1"/>
      <c r="AK37" s="98"/>
      <c r="AL37" s="99"/>
      <c r="AM37" s="99"/>
      <c r="AN37" s="99"/>
      <c r="AO37" s="99"/>
      <c r="AP37" s="99"/>
      <c r="AQ37" s="99"/>
      <c r="AR37" s="100"/>
      <c r="AS37" s="1"/>
      <c r="AT37" s="98"/>
      <c r="AU37" s="99"/>
      <c r="AV37" s="99"/>
      <c r="AW37" s="99"/>
      <c r="AX37" s="99"/>
      <c r="AY37" s="99"/>
      <c r="AZ37" s="99"/>
      <c r="BA37" s="100"/>
    </row>
    <row r="38" spans="1:53" ht="14.25" customHeight="1" x14ac:dyDescent="0.25">
      <c r="A38" s="98"/>
      <c r="B38" s="99"/>
      <c r="C38" s="99"/>
      <c r="D38" s="99"/>
      <c r="E38" s="99"/>
      <c r="F38" s="99"/>
      <c r="G38" s="99"/>
      <c r="H38" s="100"/>
      <c r="I38" s="1"/>
      <c r="J38" s="98"/>
      <c r="K38" s="99"/>
      <c r="L38" s="99"/>
      <c r="M38" s="99"/>
      <c r="N38" s="99"/>
      <c r="O38" s="99"/>
      <c r="P38" s="99"/>
      <c r="Q38" s="100"/>
      <c r="R38" s="1"/>
      <c r="S38" s="98"/>
      <c r="T38" s="99"/>
      <c r="U38" s="99"/>
      <c r="V38" s="99"/>
      <c r="W38" s="99"/>
      <c r="X38" s="99"/>
      <c r="Y38" s="99"/>
      <c r="Z38" s="100"/>
      <c r="AA38" s="1"/>
      <c r="AB38" s="98"/>
      <c r="AC38" s="99"/>
      <c r="AD38" s="99"/>
      <c r="AE38" s="99"/>
      <c r="AF38" s="99"/>
      <c r="AG38" s="99"/>
      <c r="AH38" s="99"/>
      <c r="AI38" s="100"/>
      <c r="AJ38" s="1"/>
      <c r="AK38" s="98"/>
      <c r="AL38" s="99"/>
      <c r="AM38" s="99"/>
      <c r="AN38" s="99"/>
      <c r="AO38" s="99"/>
      <c r="AP38" s="99"/>
      <c r="AQ38" s="99"/>
      <c r="AR38" s="100"/>
      <c r="AS38" s="1"/>
      <c r="AT38" s="98"/>
      <c r="AU38" s="99"/>
      <c r="AV38" s="99"/>
      <c r="AW38" s="99"/>
      <c r="AX38" s="99"/>
      <c r="AY38" s="99"/>
      <c r="AZ38" s="99"/>
      <c r="BA38" s="100"/>
    </row>
    <row r="39" spans="1:53" ht="14.25" customHeight="1" x14ac:dyDescent="0.25">
      <c r="A39" s="98"/>
      <c r="B39" s="99"/>
      <c r="C39" s="99"/>
      <c r="D39" s="99"/>
      <c r="E39" s="99"/>
      <c r="F39" s="99"/>
      <c r="G39" s="99"/>
      <c r="H39" s="100"/>
      <c r="I39" s="1"/>
      <c r="J39" s="98"/>
      <c r="K39" s="99"/>
      <c r="L39" s="99"/>
      <c r="M39" s="99"/>
      <c r="N39" s="99"/>
      <c r="O39" s="99"/>
      <c r="P39" s="99"/>
      <c r="Q39" s="100"/>
      <c r="R39" s="1"/>
      <c r="S39" s="98"/>
      <c r="T39" s="99"/>
      <c r="U39" s="99"/>
      <c r="V39" s="99"/>
      <c r="W39" s="99"/>
      <c r="X39" s="99"/>
      <c r="Y39" s="99"/>
      <c r="Z39" s="100"/>
      <c r="AA39" s="1"/>
      <c r="AB39" s="98"/>
      <c r="AC39" s="99"/>
      <c r="AD39" s="99"/>
      <c r="AE39" s="99"/>
      <c r="AF39" s="99"/>
      <c r="AG39" s="99"/>
      <c r="AH39" s="99"/>
      <c r="AI39" s="100"/>
      <c r="AJ39" s="1"/>
      <c r="AK39" s="98"/>
      <c r="AL39" s="99"/>
      <c r="AM39" s="99"/>
      <c r="AN39" s="99"/>
      <c r="AO39" s="99"/>
      <c r="AP39" s="99"/>
      <c r="AQ39" s="99"/>
      <c r="AR39" s="100"/>
      <c r="AS39" s="1"/>
      <c r="AT39" s="98"/>
      <c r="AU39" s="99"/>
      <c r="AV39" s="99"/>
      <c r="AW39" s="99"/>
      <c r="AX39" s="99"/>
      <c r="AY39" s="99"/>
      <c r="AZ39" s="99"/>
      <c r="BA39" s="100"/>
    </row>
    <row r="40" spans="1:53" ht="14.25" customHeight="1" x14ac:dyDescent="0.25">
      <c r="A40" s="98"/>
      <c r="B40" s="99"/>
      <c r="C40" s="99"/>
      <c r="D40" s="99"/>
      <c r="E40" s="99"/>
      <c r="F40" s="99"/>
      <c r="G40" s="99"/>
      <c r="H40" s="100"/>
      <c r="I40" s="1"/>
      <c r="J40" s="98"/>
      <c r="K40" s="99"/>
      <c r="L40" s="99"/>
      <c r="M40" s="99"/>
      <c r="N40" s="99"/>
      <c r="O40" s="99"/>
      <c r="P40" s="99"/>
      <c r="Q40" s="100"/>
      <c r="R40" s="1"/>
      <c r="S40" s="98"/>
      <c r="T40" s="99"/>
      <c r="U40" s="99"/>
      <c r="V40" s="99"/>
      <c r="W40" s="99"/>
      <c r="X40" s="99"/>
      <c r="Y40" s="99"/>
      <c r="Z40" s="100"/>
      <c r="AA40" s="1"/>
      <c r="AB40" s="98"/>
      <c r="AC40" s="99"/>
      <c r="AD40" s="99"/>
      <c r="AE40" s="99"/>
      <c r="AF40" s="99"/>
      <c r="AG40" s="99"/>
      <c r="AH40" s="99"/>
      <c r="AI40" s="100"/>
      <c r="AJ40" s="1"/>
      <c r="AK40" s="98"/>
      <c r="AL40" s="99"/>
      <c r="AM40" s="99"/>
      <c r="AN40" s="99"/>
      <c r="AO40" s="99"/>
      <c r="AP40" s="99"/>
      <c r="AQ40" s="99"/>
      <c r="AR40" s="100"/>
      <c r="AS40" s="1"/>
      <c r="AT40" s="98"/>
      <c r="AU40" s="99"/>
      <c r="AV40" s="99"/>
      <c r="AW40" s="99"/>
      <c r="AX40" s="99"/>
      <c r="AY40" s="99"/>
      <c r="AZ40" s="99"/>
      <c r="BA40" s="100"/>
    </row>
    <row r="41" spans="1:53" ht="14.25" customHeight="1" x14ac:dyDescent="0.25">
      <c r="A41" s="98"/>
      <c r="B41" s="99"/>
      <c r="C41" s="99"/>
      <c r="D41" s="99"/>
      <c r="E41" s="99"/>
      <c r="F41" s="99"/>
      <c r="G41" s="99"/>
      <c r="H41" s="100"/>
      <c r="I41" s="1"/>
      <c r="J41" s="98"/>
      <c r="K41" s="99"/>
      <c r="L41" s="99"/>
      <c r="M41" s="99"/>
      <c r="N41" s="99"/>
      <c r="O41" s="99"/>
      <c r="P41" s="99"/>
      <c r="Q41" s="100"/>
      <c r="R41" s="1"/>
      <c r="S41" s="98"/>
      <c r="T41" s="99"/>
      <c r="U41" s="99"/>
      <c r="V41" s="99"/>
      <c r="W41" s="99"/>
      <c r="X41" s="99"/>
      <c r="Y41" s="99"/>
      <c r="Z41" s="100"/>
      <c r="AA41" s="1"/>
      <c r="AB41" s="98"/>
      <c r="AC41" s="99"/>
      <c r="AD41" s="99"/>
      <c r="AE41" s="99"/>
      <c r="AF41" s="99"/>
      <c r="AG41" s="99"/>
      <c r="AH41" s="99"/>
      <c r="AI41" s="100"/>
      <c r="AJ41" s="1"/>
      <c r="AK41" s="98"/>
      <c r="AL41" s="99"/>
      <c r="AM41" s="99"/>
      <c r="AN41" s="99"/>
      <c r="AO41" s="99"/>
      <c r="AP41" s="99"/>
      <c r="AQ41" s="99"/>
      <c r="AR41" s="100"/>
      <c r="AS41" s="1"/>
      <c r="AT41" s="98"/>
      <c r="AU41" s="99"/>
      <c r="AV41" s="99"/>
      <c r="AW41" s="99"/>
      <c r="AX41" s="99"/>
      <c r="AY41" s="99"/>
      <c r="AZ41" s="99"/>
      <c r="BA41" s="100"/>
    </row>
    <row r="42" spans="1:53" ht="14.25" customHeight="1" x14ac:dyDescent="0.25">
      <c r="A42" s="98"/>
      <c r="B42" s="99"/>
      <c r="C42" s="99"/>
      <c r="D42" s="99"/>
      <c r="E42" s="99"/>
      <c r="F42" s="99"/>
      <c r="G42" s="99"/>
      <c r="H42" s="100"/>
      <c r="I42" s="1"/>
      <c r="J42" s="98"/>
      <c r="K42" s="99"/>
      <c r="L42" s="99"/>
      <c r="M42" s="99"/>
      <c r="N42" s="99"/>
      <c r="O42" s="99"/>
      <c r="P42" s="99"/>
      <c r="Q42" s="100"/>
      <c r="R42" s="1"/>
      <c r="S42" s="98"/>
      <c r="T42" s="99"/>
      <c r="U42" s="99"/>
      <c r="V42" s="99"/>
      <c r="W42" s="99"/>
      <c r="X42" s="99"/>
      <c r="Y42" s="99"/>
      <c r="Z42" s="100"/>
      <c r="AA42" s="1"/>
      <c r="AB42" s="98"/>
      <c r="AC42" s="99"/>
      <c r="AD42" s="99"/>
      <c r="AE42" s="99"/>
      <c r="AF42" s="99"/>
      <c r="AG42" s="99"/>
      <c r="AH42" s="99"/>
      <c r="AI42" s="100"/>
      <c r="AJ42" s="1"/>
      <c r="AK42" s="98"/>
      <c r="AL42" s="99"/>
      <c r="AM42" s="99"/>
      <c r="AN42" s="99"/>
      <c r="AO42" s="99"/>
      <c r="AP42" s="99"/>
      <c r="AQ42" s="99"/>
      <c r="AR42" s="100"/>
      <c r="AS42" s="1"/>
      <c r="AT42" s="98"/>
      <c r="AU42" s="99"/>
      <c r="AV42" s="99"/>
      <c r="AW42" s="99"/>
      <c r="AX42" s="99"/>
      <c r="AY42" s="99"/>
      <c r="AZ42" s="99"/>
      <c r="BA42" s="100"/>
    </row>
    <row r="43" spans="1:53" ht="14.25" customHeight="1" x14ac:dyDescent="0.25">
      <c r="A43" s="98"/>
      <c r="B43" s="99"/>
      <c r="C43" s="99"/>
      <c r="D43" s="99"/>
      <c r="E43" s="99"/>
      <c r="F43" s="99"/>
      <c r="G43" s="99"/>
      <c r="H43" s="100"/>
      <c r="I43" s="1"/>
      <c r="J43" s="98"/>
      <c r="K43" s="99"/>
      <c r="L43" s="99"/>
      <c r="M43" s="99"/>
      <c r="N43" s="99"/>
      <c r="O43" s="99"/>
      <c r="P43" s="99"/>
      <c r="Q43" s="100"/>
      <c r="R43" s="1"/>
      <c r="S43" s="98"/>
      <c r="T43" s="99"/>
      <c r="U43" s="99"/>
      <c r="V43" s="99"/>
      <c r="W43" s="99"/>
      <c r="X43" s="99"/>
      <c r="Y43" s="99"/>
      <c r="Z43" s="100"/>
      <c r="AA43" s="1"/>
      <c r="AB43" s="98"/>
      <c r="AC43" s="99"/>
      <c r="AD43" s="99"/>
      <c r="AE43" s="99"/>
      <c r="AF43" s="99"/>
      <c r="AG43" s="99"/>
      <c r="AH43" s="99"/>
      <c r="AI43" s="100"/>
      <c r="AJ43" s="1"/>
      <c r="AK43" s="98"/>
      <c r="AL43" s="99"/>
      <c r="AM43" s="99"/>
      <c r="AN43" s="99"/>
      <c r="AO43" s="99"/>
      <c r="AP43" s="99"/>
      <c r="AQ43" s="99"/>
      <c r="AR43" s="100"/>
      <c r="AS43" s="1"/>
      <c r="AT43" s="98"/>
      <c r="AU43" s="99"/>
      <c r="AV43" s="99"/>
      <c r="AW43" s="99"/>
      <c r="AX43" s="99"/>
      <c r="AY43" s="99"/>
      <c r="AZ43" s="99"/>
      <c r="BA43" s="100"/>
    </row>
    <row r="44" spans="1:53" ht="14.25" customHeight="1" x14ac:dyDescent="0.25">
      <c r="A44" s="98"/>
      <c r="B44" s="99"/>
      <c r="C44" s="99"/>
      <c r="D44" s="99"/>
      <c r="E44" s="99"/>
      <c r="F44" s="99"/>
      <c r="G44" s="99"/>
      <c r="H44" s="100"/>
      <c r="I44" s="1"/>
      <c r="J44" s="98"/>
      <c r="K44" s="99"/>
      <c r="L44" s="99"/>
      <c r="M44" s="99"/>
      <c r="N44" s="99"/>
      <c r="O44" s="99"/>
      <c r="P44" s="99"/>
      <c r="Q44" s="100"/>
      <c r="R44" s="1"/>
      <c r="S44" s="98"/>
      <c r="T44" s="99"/>
      <c r="U44" s="99"/>
      <c r="V44" s="99"/>
      <c r="W44" s="99"/>
      <c r="X44" s="99"/>
      <c r="Y44" s="99"/>
      <c r="Z44" s="100"/>
      <c r="AA44" s="1"/>
      <c r="AB44" s="98"/>
      <c r="AC44" s="99"/>
      <c r="AD44" s="99"/>
      <c r="AE44" s="99"/>
      <c r="AF44" s="99"/>
      <c r="AG44" s="99"/>
      <c r="AH44" s="99"/>
      <c r="AI44" s="100"/>
      <c r="AJ44" s="1"/>
      <c r="AK44" s="98"/>
      <c r="AL44" s="99"/>
      <c r="AM44" s="99"/>
      <c r="AN44" s="99"/>
      <c r="AO44" s="99"/>
      <c r="AP44" s="99"/>
      <c r="AQ44" s="99"/>
      <c r="AR44" s="100"/>
      <c r="AS44" s="1"/>
      <c r="AT44" s="98"/>
      <c r="AU44" s="99"/>
      <c r="AV44" s="99"/>
      <c r="AW44" s="99"/>
      <c r="AX44" s="99"/>
      <c r="AY44" s="99"/>
      <c r="AZ44" s="99"/>
      <c r="BA44" s="100"/>
    </row>
    <row r="45" spans="1:53" ht="14.25" customHeight="1" x14ac:dyDescent="0.25">
      <c r="A45" s="98"/>
      <c r="B45" s="99"/>
      <c r="C45" s="99"/>
      <c r="D45" s="99"/>
      <c r="E45" s="99"/>
      <c r="F45" s="99"/>
      <c r="G45" s="99"/>
      <c r="H45" s="100"/>
      <c r="I45" s="1"/>
      <c r="J45" s="98"/>
      <c r="K45" s="99"/>
      <c r="L45" s="99"/>
      <c r="M45" s="99"/>
      <c r="N45" s="99"/>
      <c r="O45" s="99"/>
      <c r="P45" s="99"/>
      <c r="Q45" s="100"/>
      <c r="R45" s="1"/>
      <c r="S45" s="98"/>
      <c r="T45" s="99"/>
      <c r="U45" s="99"/>
      <c r="V45" s="99"/>
      <c r="W45" s="99"/>
      <c r="X45" s="99"/>
      <c r="Y45" s="99"/>
      <c r="Z45" s="100"/>
      <c r="AA45" s="1"/>
      <c r="AB45" s="98"/>
      <c r="AC45" s="99"/>
      <c r="AD45" s="99"/>
      <c r="AE45" s="99"/>
      <c r="AF45" s="99"/>
      <c r="AG45" s="99"/>
      <c r="AH45" s="99"/>
      <c r="AI45" s="100"/>
      <c r="AJ45" s="1"/>
      <c r="AK45" s="98"/>
      <c r="AL45" s="99"/>
      <c r="AM45" s="99"/>
      <c r="AN45" s="99"/>
      <c r="AO45" s="99"/>
      <c r="AP45" s="99"/>
      <c r="AQ45" s="99"/>
      <c r="AR45" s="100"/>
      <c r="AS45" s="1"/>
      <c r="AT45" s="98"/>
      <c r="AU45" s="99"/>
      <c r="AV45" s="99"/>
      <c r="AW45" s="99"/>
      <c r="AX45" s="99"/>
      <c r="AY45" s="99"/>
      <c r="AZ45" s="99"/>
      <c r="BA45" s="100"/>
    </row>
    <row r="46" spans="1:53" ht="14.25" customHeight="1" x14ac:dyDescent="0.25">
      <c r="A46" s="98"/>
      <c r="B46" s="99"/>
      <c r="C46" s="99"/>
      <c r="D46" s="99"/>
      <c r="E46" s="99"/>
      <c r="F46" s="99"/>
      <c r="G46" s="99"/>
      <c r="H46" s="100"/>
      <c r="I46" s="1"/>
      <c r="J46" s="98"/>
      <c r="K46" s="99"/>
      <c r="L46" s="99"/>
      <c r="M46" s="99"/>
      <c r="N46" s="99"/>
      <c r="O46" s="99"/>
      <c r="P46" s="99"/>
      <c r="Q46" s="100"/>
      <c r="R46" s="1"/>
      <c r="S46" s="98"/>
      <c r="T46" s="99"/>
      <c r="U46" s="99"/>
      <c r="V46" s="99"/>
      <c r="W46" s="99"/>
      <c r="X46" s="99"/>
      <c r="Y46" s="99"/>
      <c r="Z46" s="100"/>
      <c r="AA46" s="1"/>
      <c r="AB46" s="98"/>
      <c r="AC46" s="99"/>
      <c r="AD46" s="99"/>
      <c r="AE46" s="99"/>
      <c r="AF46" s="99"/>
      <c r="AG46" s="99"/>
      <c r="AH46" s="99"/>
      <c r="AI46" s="100"/>
      <c r="AJ46" s="1"/>
      <c r="AK46" s="98"/>
      <c r="AL46" s="99"/>
      <c r="AM46" s="99"/>
      <c r="AN46" s="99"/>
      <c r="AO46" s="99"/>
      <c r="AP46" s="99"/>
      <c r="AQ46" s="99"/>
      <c r="AR46" s="100"/>
      <c r="AS46" s="1"/>
      <c r="AT46" s="98"/>
      <c r="AU46" s="99"/>
      <c r="AV46" s="99"/>
      <c r="AW46" s="99"/>
      <c r="AX46" s="99"/>
      <c r="AY46" s="99"/>
      <c r="AZ46" s="99"/>
      <c r="BA46" s="100"/>
    </row>
    <row r="47" spans="1:53" ht="14.25" customHeight="1" x14ac:dyDescent="0.25">
      <c r="A47" s="98"/>
      <c r="B47" s="99"/>
      <c r="C47" s="99"/>
      <c r="D47" s="99"/>
      <c r="E47" s="99"/>
      <c r="F47" s="99"/>
      <c r="G47" s="99"/>
      <c r="H47" s="100"/>
      <c r="I47" s="1"/>
      <c r="J47" s="98"/>
      <c r="K47" s="99"/>
      <c r="L47" s="99"/>
      <c r="M47" s="99"/>
      <c r="N47" s="99"/>
      <c r="O47" s="99"/>
      <c r="P47" s="99"/>
      <c r="Q47" s="100"/>
      <c r="R47" s="1"/>
      <c r="S47" s="98"/>
      <c r="T47" s="99"/>
      <c r="U47" s="99"/>
      <c r="V47" s="99"/>
      <c r="W47" s="99"/>
      <c r="X47" s="99"/>
      <c r="Y47" s="99"/>
      <c r="Z47" s="100"/>
      <c r="AA47" s="1"/>
      <c r="AB47" s="98"/>
      <c r="AC47" s="99"/>
      <c r="AD47" s="99"/>
      <c r="AE47" s="99"/>
      <c r="AF47" s="99"/>
      <c r="AG47" s="99"/>
      <c r="AH47" s="99"/>
      <c r="AI47" s="100"/>
      <c r="AJ47" s="1"/>
      <c r="AK47" s="98"/>
      <c r="AL47" s="99"/>
      <c r="AM47" s="99"/>
      <c r="AN47" s="99"/>
      <c r="AO47" s="99"/>
      <c r="AP47" s="99"/>
      <c r="AQ47" s="99"/>
      <c r="AR47" s="100"/>
      <c r="AS47" s="1"/>
      <c r="AT47" s="98"/>
      <c r="AU47" s="99"/>
      <c r="AV47" s="99"/>
      <c r="AW47" s="99"/>
      <c r="AX47" s="99"/>
      <c r="AY47" s="99"/>
      <c r="AZ47" s="99"/>
      <c r="BA47" s="100"/>
    </row>
    <row r="48" spans="1:53" ht="14.25" customHeight="1" x14ac:dyDescent="0.25">
      <c r="A48" s="98"/>
      <c r="B48" s="99"/>
      <c r="C48" s="99"/>
      <c r="D48" s="99"/>
      <c r="E48" s="99"/>
      <c r="F48" s="99"/>
      <c r="G48" s="99"/>
      <c r="H48" s="100"/>
      <c r="I48" s="1"/>
      <c r="J48" s="98"/>
      <c r="K48" s="99"/>
      <c r="L48" s="99"/>
      <c r="M48" s="99"/>
      <c r="N48" s="99"/>
      <c r="O48" s="99"/>
      <c r="P48" s="99"/>
      <c r="Q48" s="100"/>
      <c r="R48" s="1"/>
      <c r="S48" s="98"/>
      <c r="T48" s="99"/>
      <c r="U48" s="99"/>
      <c r="V48" s="99"/>
      <c r="W48" s="99"/>
      <c r="X48" s="99"/>
      <c r="Y48" s="99"/>
      <c r="Z48" s="100"/>
      <c r="AA48" s="1"/>
      <c r="AB48" s="98"/>
      <c r="AC48" s="99"/>
      <c r="AD48" s="99"/>
      <c r="AE48" s="99"/>
      <c r="AF48" s="99"/>
      <c r="AG48" s="99"/>
      <c r="AH48" s="99"/>
      <c r="AI48" s="100"/>
      <c r="AJ48" s="1"/>
      <c r="AK48" s="98"/>
      <c r="AL48" s="99"/>
      <c r="AM48" s="99"/>
      <c r="AN48" s="99"/>
      <c r="AO48" s="99"/>
      <c r="AP48" s="99"/>
      <c r="AQ48" s="99"/>
      <c r="AR48" s="100"/>
      <c r="AS48" s="1"/>
      <c r="AT48" s="98"/>
      <c r="AU48" s="99"/>
      <c r="AV48" s="99"/>
      <c r="AW48" s="99"/>
      <c r="AX48" s="99"/>
      <c r="AY48" s="99"/>
      <c r="AZ48" s="99"/>
      <c r="BA48" s="100"/>
    </row>
    <row r="49" spans="1:53" ht="14.25" customHeight="1" x14ac:dyDescent="0.25">
      <c r="A49" s="98"/>
      <c r="B49" s="99"/>
      <c r="C49" s="99"/>
      <c r="D49" s="99"/>
      <c r="E49" s="99"/>
      <c r="F49" s="99"/>
      <c r="G49" s="99"/>
      <c r="H49" s="100"/>
      <c r="I49" s="1"/>
      <c r="J49" s="98"/>
      <c r="K49" s="99"/>
      <c r="L49" s="99"/>
      <c r="M49" s="99"/>
      <c r="N49" s="99"/>
      <c r="O49" s="99"/>
      <c r="P49" s="99"/>
      <c r="Q49" s="100"/>
      <c r="R49" s="1"/>
      <c r="S49" s="98"/>
      <c r="T49" s="99"/>
      <c r="U49" s="99"/>
      <c r="V49" s="99"/>
      <c r="W49" s="99"/>
      <c r="X49" s="99"/>
      <c r="Y49" s="99"/>
      <c r="Z49" s="100"/>
      <c r="AA49" s="1"/>
      <c r="AB49" s="98"/>
      <c r="AC49" s="99"/>
      <c r="AD49" s="99"/>
      <c r="AE49" s="99"/>
      <c r="AF49" s="99"/>
      <c r="AG49" s="99"/>
      <c r="AH49" s="99"/>
      <c r="AI49" s="100"/>
      <c r="AJ49" s="1"/>
      <c r="AK49" s="98"/>
      <c r="AL49" s="99"/>
      <c r="AM49" s="99"/>
      <c r="AN49" s="99"/>
      <c r="AO49" s="99"/>
      <c r="AP49" s="99"/>
      <c r="AQ49" s="99"/>
      <c r="AR49" s="100"/>
      <c r="AS49" s="1"/>
      <c r="AT49" s="98"/>
      <c r="AU49" s="99"/>
      <c r="AV49" s="99"/>
      <c r="AW49" s="99"/>
      <c r="AX49" s="99"/>
      <c r="AY49" s="99"/>
      <c r="AZ49" s="99"/>
      <c r="BA49" s="100"/>
    </row>
    <row r="50" spans="1:53" ht="14.25" customHeight="1" x14ac:dyDescent="0.25">
      <c r="A50" s="98"/>
      <c r="B50" s="99"/>
      <c r="C50" s="99"/>
      <c r="D50" s="99"/>
      <c r="E50" s="99"/>
      <c r="F50" s="99"/>
      <c r="G50" s="99"/>
      <c r="H50" s="100"/>
      <c r="I50" s="1"/>
      <c r="J50" s="98"/>
      <c r="K50" s="99"/>
      <c r="L50" s="99"/>
      <c r="M50" s="99"/>
      <c r="N50" s="99"/>
      <c r="O50" s="99"/>
      <c r="P50" s="99"/>
      <c r="Q50" s="100"/>
      <c r="R50" s="1"/>
      <c r="S50" s="98"/>
      <c r="T50" s="99"/>
      <c r="U50" s="99"/>
      <c r="V50" s="99"/>
      <c r="W50" s="99"/>
      <c r="X50" s="99"/>
      <c r="Y50" s="99"/>
      <c r="Z50" s="100"/>
      <c r="AA50" s="1"/>
      <c r="AB50" s="98"/>
      <c r="AC50" s="99"/>
      <c r="AD50" s="99"/>
      <c r="AE50" s="99"/>
      <c r="AF50" s="99"/>
      <c r="AG50" s="99"/>
      <c r="AH50" s="99"/>
      <c r="AI50" s="100"/>
      <c r="AJ50" s="1"/>
      <c r="AK50" s="98"/>
      <c r="AL50" s="99"/>
      <c r="AM50" s="99"/>
      <c r="AN50" s="99"/>
      <c r="AO50" s="99"/>
      <c r="AP50" s="99"/>
      <c r="AQ50" s="99"/>
      <c r="AR50" s="100"/>
      <c r="AS50" s="1"/>
      <c r="AT50" s="98"/>
      <c r="AU50" s="99"/>
      <c r="AV50" s="99"/>
      <c r="AW50" s="99"/>
      <c r="AX50" s="99"/>
      <c r="AY50" s="99"/>
      <c r="AZ50" s="99"/>
      <c r="BA50" s="100"/>
    </row>
    <row r="51" spans="1:53" ht="14.25" customHeight="1" x14ac:dyDescent="0.25">
      <c r="A51" s="101"/>
      <c r="B51" s="102"/>
      <c r="C51" s="102"/>
      <c r="D51" s="102"/>
      <c r="E51" s="102"/>
      <c r="F51" s="102"/>
      <c r="G51" s="102"/>
      <c r="H51" s="103"/>
      <c r="I51" s="1"/>
      <c r="J51" s="101"/>
      <c r="K51" s="102"/>
      <c r="L51" s="102"/>
      <c r="M51" s="102"/>
      <c r="N51" s="102"/>
      <c r="O51" s="102"/>
      <c r="P51" s="102"/>
      <c r="Q51" s="103"/>
      <c r="R51" s="1"/>
      <c r="S51" s="101"/>
      <c r="T51" s="102"/>
      <c r="U51" s="102"/>
      <c r="V51" s="102"/>
      <c r="W51" s="102"/>
      <c r="X51" s="102"/>
      <c r="Y51" s="102"/>
      <c r="Z51" s="103"/>
      <c r="AA51" s="1"/>
      <c r="AB51" s="101"/>
      <c r="AC51" s="102"/>
      <c r="AD51" s="102"/>
      <c r="AE51" s="102"/>
      <c r="AF51" s="102"/>
      <c r="AG51" s="102"/>
      <c r="AH51" s="102"/>
      <c r="AI51" s="103"/>
      <c r="AJ51" s="1"/>
      <c r="AK51" s="101"/>
      <c r="AL51" s="102"/>
      <c r="AM51" s="102"/>
      <c r="AN51" s="102"/>
      <c r="AO51" s="102"/>
      <c r="AP51" s="102"/>
      <c r="AQ51" s="102"/>
      <c r="AR51" s="103"/>
      <c r="AS51" s="1"/>
      <c r="AT51" s="101"/>
      <c r="AU51" s="102"/>
      <c r="AV51" s="102"/>
      <c r="AW51" s="102"/>
      <c r="AX51" s="102"/>
      <c r="AY51" s="102"/>
      <c r="AZ51" s="102"/>
      <c r="BA51" s="103"/>
    </row>
    <row r="52" spans="1:53" ht="14.25" customHeight="1" x14ac:dyDescent="0.25">
      <c r="A52" s="46" t="s">
        <v>160</v>
      </c>
      <c r="B52" s="47"/>
      <c r="C52" s="47"/>
      <c r="D52" s="47"/>
      <c r="E52" s="47"/>
      <c r="F52" s="47"/>
      <c r="G52" s="48"/>
      <c r="H52" s="2" t="str">
        <f>IF(COUNTIF(H53:H55, "="&amp;IncompleteText), IncompleteText, IF(COUNTIF(H53:H55, "="&amp;ErrorText), ErrorText, OKText))</f>
        <v>BLANK</v>
      </c>
      <c r="I52" s="1"/>
      <c r="J52" s="46" t="s">
        <v>161</v>
      </c>
      <c r="K52" s="47"/>
      <c r="L52" s="47"/>
      <c r="M52" s="47"/>
      <c r="N52" s="47"/>
      <c r="O52" s="47"/>
      <c r="P52" s="48"/>
      <c r="Q52" s="2" t="str">
        <f>IF(COUNTIF(Q53:Q54, "="&amp;IncompleteText), IncompleteText, IF(COUNTIF(Q53:Q54, "="&amp;ErrorText), ErrorText, OKText))</f>
        <v>BLANK</v>
      </c>
      <c r="R52" s="1"/>
      <c r="S52" s="46" t="s">
        <v>162</v>
      </c>
      <c r="T52" s="47"/>
      <c r="U52" s="47"/>
      <c r="V52" s="47"/>
      <c r="W52" s="47"/>
      <c r="X52" s="47"/>
      <c r="Y52" s="48"/>
      <c r="Z52" s="2" t="str">
        <f>IF(COUNTIF(Z53:Z54, "="&amp;IncompleteText), IncompleteText, IF(COUNTIF(Z53:Z54, "="&amp;ErrorText), ErrorText, OKText))</f>
        <v>BLANK</v>
      </c>
      <c r="AA52" s="1"/>
      <c r="AB52" s="46" t="s">
        <v>163</v>
      </c>
      <c r="AC52" s="47"/>
      <c r="AD52" s="47"/>
      <c r="AE52" s="47"/>
      <c r="AF52" s="47"/>
      <c r="AG52" s="47"/>
      <c r="AH52" s="48"/>
      <c r="AI52" s="2" t="str">
        <f>IF(COUNTIF(AI53, "="&amp;IncompleteText), IncompleteText, IF(COUNTIF(AI53, "="&amp;ErrorText), ErrorText, OKText))</f>
        <v>BLANK</v>
      </c>
      <c r="AJ52" s="1"/>
      <c r="AK52" s="46" t="s">
        <v>164</v>
      </c>
      <c r="AL52" s="47"/>
      <c r="AM52" s="47"/>
      <c r="AN52" s="47"/>
      <c r="AO52" s="47"/>
      <c r="AP52" s="47"/>
      <c r="AQ52" s="48"/>
      <c r="AR52" s="2" t="str">
        <f>IF(COUNTIF(AR53, "="&amp;IncompleteText), IncompleteText, IF(COUNTIF(AR53, "="&amp;ErrorText), ErrorText, OKText))</f>
        <v>BLANK</v>
      </c>
      <c r="AS52" s="1"/>
      <c r="AT52" s="46" t="s">
        <v>164</v>
      </c>
      <c r="AU52" s="47"/>
      <c r="AV52" s="47"/>
      <c r="AW52" s="47"/>
      <c r="AX52" s="47"/>
      <c r="AY52" s="47"/>
      <c r="AZ52" s="48"/>
      <c r="BA52" s="2" t="str">
        <f>IF(COUNTIF(BA53, "="&amp;IncompleteText), IncompleteText, IF(COUNTIF(BA53, "="&amp;ErrorText), ErrorText, OKText))</f>
        <v>BLANK</v>
      </c>
    </row>
    <row r="53" spans="1:53" ht="14.25" customHeight="1" x14ac:dyDescent="0.25">
      <c r="A53" s="67" t="s">
        <v>165</v>
      </c>
      <c r="B53" s="68"/>
      <c r="C53" s="68"/>
      <c r="D53" s="68"/>
      <c r="E53" s="68"/>
      <c r="F53" s="68"/>
      <c r="G53" s="36"/>
      <c r="H53" s="2" t="str">
        <f t="shared" ref="H53:H55" si="7">IF(ISBLANK(G53),IncompleteText, IF(G53, OKText, ErrorText))</f>
        <v>BLANK</v>
      </c>
      <c r="I53" s="1"/>
      <c r="J53" s="67" t="s">
        <v>166</v>
      </c>
      <c r="K53" s="68"/>
      <c r="L53" s="68"/>
      <c r="M53" s="68"/>
      <c r="N53" s="68"/>
      <c r="O53" s="73"/>
      <c r="P53" s="36"/>
      <c r="Q53" s="2" t="str">
        <f t="shared" ref="Q53:Q54" si="8">IF(ISBLANK(P53),IncompleteText, IF(P53, OKText, ErrorText))</f>
        <v>BLANK</v>
      </c>
      <c r="R53" s="1"/>
      <c r="S53" s="67" t="s">
        <v>167</v>
      </c>
      <c r="T53" s="68"/>
      <c r="U53" s="68"/>
      <c r="V53" s="68"/>
      <c r="W53" s="68"/>
      <c r="X53" s="73"/>
      <c r="Y53" s="36"/>
      <c r="Z53" s="2" t="str">
        <f t="shared" ref="Z53:Z54" si="9">IF(ISBLANK(Y53),IncompleteText, IF(Y53, OKText, ErrorText))</f>
        <v>BLANK</v>
      </c>
      <c r="AA53" s="1"/>
      <c r="AB53" s="67" t="s">
        <v>168</v>
      </c>
      <c r="AC53" s="68"/>
      <c r="AD53" s="68"/>
      <c r="AE53" s="68"/>
      <c r="AF53" s="68"/>
      <c r="AG53" s="73"/>
      <c r="AH53" s="36"/>
      <c r="AI53" s="2" t="str">
        <f>IF(ISBLANK(AH53),IncompleteText, IF(AH53, OKText, ErrorText))</f>
        <v>BLANK</v>
      </c>
      <c r="AJ53" s="1"/>
      <c r="AK53" s="67" t="s">
        <v>169</v>
      </c>
      <c r="AL53" s="68"/>
      <c r="AM53" s="68"/>
      <c r="AN53" s="68"/>
      <c r="AO53" s="68"/>
      <c r="AP53" s="73"/>
      <c r="AQ53" s="36"/>
      <c r="AR53" s="2" t="str">
        <f>IF(ISBLANK(AQ53),IncompleteText, IF(AQ53, OKText, ErrorText))</f>
        <v>BLANK</v>
      </c>
      <c r="AS53" s="1"/>
      <c r="AT53" s="67" t="s">
        <v>170</v>
      </c>
      <c r="AU53" s="68"/>
      <c r="AV53" s="68"/>
      <c r="AW53" s="68"/>
      <c r="AX53" s="68"/>
      <c r="AY53" s="73"/>
      <c r="AZ53" s="36"/>
      <c r="BA53" s="2" t="str">
        <f>IF(ISBLANK(AZ53),IncompleteText, IF(AZ53, OKText, ErrorText))</f>
        <v>BLANK</v>
      </c>
    </row>
    <row r="54" spans="1:53" ht="14.25" customHeight="1" x14ac:dyDescent="0.25">
      <c r="A54" s="67" t="s">
        <v>171</v>
      </c>
      <c r="B54" s="68"/>
      <c r="C54" s="68"/>
      <c r="D54" s="68"/>
      <c r="E54" s="68"/>
      <c r="F54" s="68"/>
      <c r="G54" s="36"/>
      <c r="H54" s="2" t="str">
        <f t="shared" si="7"/>
        <v>BLANK</v>
      </c>
      <c r="I54" s="1"/>
      <c r="J54" s="67" t="s">
        <v>172</v>
      </c>
      <c r="K54" s="68"/>
      <c r="L54" s="68"/>
      <c r="M54" s="68"/>
      <c r="N54" s="68"/>
      <c r="O54" s="73"/>
      <c r="P54" s="36"/>
      <c r="Q54" s="2" t="str">
        <f t="shared" si="8"/>
        <v>BLANK</v>
      </c>
      <c r="R54" s="1"/>
      <c r="S54" s="67" t="s">
        <v>173</v>
      </c>
      <c r="T54" s="68"/>
      <c r="U54" s="68"/>
      <c r="V54" s="68"/>
      <c r="W54" s="68"/>
      <c r="X54" s="73"/>
      <c r="Y54" s="36"/>
      <c r="Z54" s="2" t="str">
        <f t="shared" si="9"/>
        <v>BLANK</v>
      </c>
      <c r="AA54" s="1"/>
      <c r="AB54" s="46" t="s">
        <v>17</v>
      </c>
      <c r="AC54" s="47"/>
      <c r="AD54" s="47"/>
      <c r="AE54" s="47"/>
      <c r="AF54" s="47"/>
      <c r="AG54" s="47"/>
      <c r="AH54" s="48"/>
      <c r="AI54" s="27" t="s">
        <v>44</v>
      </c>
      <c r="AJ54" s="1"/>
      <c r="AK54" s="46" t="s">
        <v>17</v>
      </c>
      <c r="AL54" s="47"/>
      <c r="AM54" s="47"/>
      <c r="AN54" s="47"/>
      <c r="AO54" s="47"/>
      <c r="AP54" s="47"/>
      <c r="AQ54" s="48"/>
      <c r="AR54" s="27" t="s">
        <v>44</v>
      </c>
      <c r="AS54" s="1"/>
      <c r="AT54" s="46" t="s">
        <v>17</v>
      </c>
      <c r="AU54" s="47"/>
      <c r="AV54" s="47"/>
      <c r="AW54" s="47"/>
      <c r="AX54" s="47"/>
      <c r="AY54" s="47"/>
      <c r="AZ54" s="48"/>
      <c r="BA54" s="27" t="s">
        <v>44</v>
      </c>
    </row>
    <row r="55" spans="1:53" ht="14.25" customHeight="1" x14ac:dyDescent="0.25">
      <c r="A55" s="67" t="s">
        <v>174</v>
      </c>
      <c r="B55" s="68"/>
      <c r="C55" s="68"/>
      <c r="D55" s="68"/>
      <c r="E55" s="68"/>
      <c r="F55" s="68"/>
      <c r="G55" s="36"/>
      <c r="H55" s="2" t="str">
        <f t="shared" si="7"/>
        <v>BLANK</v>
      </c>
      <c r="I55" s="1"/>
      <c r="J55" s="46" t="s">
        <v>17</v>
      </c>
      <c r="K55" s="47"/>
      <c r="L55" s="47"/>
      <c r="M55" s="47"/>
      <c r="N55" s="47"/>
      <c r="O55" s="47"/>
      <c r="P55" s="48"/>
      <c r="Q55" s="27" t="s">
        <v>44</v>
      </c>
      <c r="R55" s="1"/>
      <c r="S55" s="46" t="s">
        <v>17</v>
      </c>
      <c r="T55" s="47"/>
      <c r="U55" s="47"/>
      <c r="V55" s="47"/>
      <c r="W55" s="47"/>
      <c r="X55" s="47"/>
      <c r="Y55" s="48"/>
      <c r="Z55" s="27" t="s">
        <v>44</v>
      </c>
      <c r="AA55" s="1"/>
      <c r="AB55" s="114"/>
      <c r="AC55" s="96"/>
      <c r="AD55" s="96"/>
      <c r="AE55" s="96"/>
      <c r="AF55" s="96"/>
      <c r="AG55" s="96"/>
      <c r="AH55" s="97"/>
      <c r="AI55" s="126" t="s">
        <v>321</v>
      </c>
      <c r="AJ55" s="1"/>
      <c r="AK55" s="114"/>
      <c r="AL55" s="96"/>
      <c r="AM55" s="96"/>
      <c r="AN55" s="96"/>
      <c r="AO55" s="96"/>
      <c r="AP55" s="96"/>
      <c r="AQ55" s="97"/>
      <c r="AR55" s="122" t="s">
        <v>322</v>
      </c>
      <c r="AS55" s="1"/>
      <c r="AT55" s="114"/>
      <c r="AU55" s="96"/>
      <c r="AV55" s="96"/>
      <c r="AW55" s="96"/>
      <c r="AX55" s="96"/>
      <c r="AY55" s="96"/>
      <c r="AZ55" s="97"/>
      <c r="BA55" s="122" t="s">
        <v>322</v>
      </c>
    </row>
    <row r="56" spans="1:53" ht="14.25" customHeight="1" x14ac:dyDescent="0.25">
      <c r="A56" s="46" t="s">
        <v>17</v>
      </c>
      <c r="B56" s="47"/>
      <c r="C56" s="47"/>
      <c r="D56" s="47"/>
      <c r="E56" s="47"/>
      <c r="F56" s="47"/>
      <c r="G56" s="48"/>
      <c r="H56" s="27" t="s">
        <v>44</v>
      </c>
      <c r="I56" s="18"/>
      <c r="J56" s="114"/>
      <c r="K56" s="96"/>
      <c r="L56" s="96"/>
      <c r="M56" s="96"/>
      <c r="N56" s="96"/>
      <c r="O56" s="96"/>
      <c r="P56" s="97"/>
      <c r="Q56" s="122" t="s">
        <v>319</v>
      </c>
      <c r="R56" s="18"/>
      <c r="S56" s="114"/>
      <c r="T56" s="96"/>
      <c r="U56" s="96"/>
      <c r="V56" s="96"/>
      <c r="W56" s="96"/>
      <c r="X56" s="96"/>
      <c r="Y56" s="97"/>
      <c r="Z56" s="126" t="s">
        <v>320</v>
      </c>
      <c r="AA56" s="18"/>
      <c r="AB56" s="98"/>
      <c r="AC56" s="99"/>
      <c r="AD56" s="99"/>
      <c r="AE56" s="99"/>
      <c r="AF56" s="99"/>
      <c r="AG56" s="99"/>
      <c r="AH56" s="100"/>
      <c r="AI56" s="123"/>
      <c r="AJ56" s="18"/>
      <c r="AK56" s="98"/>
      <c r="AL56" s="99"/>
      <c r="AM56" s="99"/>
      <c r="AN56" s="99"/>
      <c r="AO56" s="99"/>
      <c r="AP56" s="99"/>
      <c r="AQ56" s="100"/>
      <c r="AR56" s="123"/>
      <c r="AS56" s="18"/>
      <c r="AT56" s="98"/>
      <c r="AU56" s="99"/>
      <c r="AV56" s="99"/>
      <c r="AW56" s="99"/>
      <c r="AX56" s="99"/>
      <c r="AY56" s="99"/>
      <c r="AZ56" s="100"/>
      <c r="BA56" s="123"/>
    </row>
    <row r="57" spans="1:53" ht="14.25" customHeight="1" x14ac:dyDescent="0.25">
      <c r="A57" s="127"/>
      <c r="B57" s="128"/>
      <c r="C57" s="128"/>
      <c r="D57" s="128"/>
      <c r="E57" s="128"/>
      <c r="F57" s="128"/>
      <c r="G57" s="129"/>
      <c r="H57" s="122" t="s">
        <v>318</v>
      </c>
      <c r="I57" s="18"/>
      <c r="J57" s="98"/>
      <c r="K57" s="99"/>
      <c r="L57" s="99"/>
      <c r="M57" s="99"/>
      <c r="N57" s="99"/>
      <c r="O57" s="99"/>
      <c r="P57" s="100"/>
      <c r="Q57" s="123"/>
      <c r="R57" s="18"/>
      <c r="S57" s="98"/>
      <c r="T57" s="99"/>
      <c r="U57" s="99"/>
      <c r="V57" s="99"/>
      <c r="W57" s="99"/>
      <c r="X57" s="99"/>
      <c r="Y57" s="100"/>
      <c r="Z57" s="123"/>
      <c r="AA57" s="18"/>
      <c r="AB57" s="98"/>
      <c r="AC57" s="99"/>
      <c r="AD57" s="99"/>
      <c r="AE57" s="99"/>
      <c r="AF57" s="99"/>
      <c r="AG57" s="99"/>
      <c r="AH57" s="100"/>
      <c r="AI57" s="123"/>
      <c r="AJ57" s="18"/>
      <c r="AK57" s="98"/>
      <c r="AL57" s="99"/>
      <c r="AM57" s="99"/>
      <c r="AN57" s="99"/>
      <c r="AO57" s="99"/>
      <c r="AP57" s="99"/>
      <c r="AQ57" s="100"/>
      <c r="AR57" s="123"/>
      <c r="AS57" s="18"/>
      <c r="AT57" s="98"/>
      <c r="AU57" s="99"/>
      <c r="AV57" s="99"/>
      <c r="AW57" s="99"/>
      <c r="AX57" s="99"/>
      <c r="AY57" s="99"/>
      <c r="AZ57" s="100"/>
      <c r="BA57" s="123"/>
    </row>
    <row r="58" spans="1:53" ht="14.25" customHeight="1" x14ac:dyDescent="0.25">
      <c r="A58" s="130"/>
      <c r="B58" s="99"/>
      <c r="C58" s="99"/>
      <c r="D58" s="99"/>
      <c r="E58" s="99"/>
      <c r="F58" s="99"/>
      <c r="G58" s="100"/>
      <c r="H58" s="123"/>
      <c r="I58" s="18"/>
      <c r="J58" s="98"/>
      <c r="K58" s="99"/>
      <c r="L58" s="99"/>
      <c r="M58" s="99"/>
      <c r="N58" s="99"/>
      <c r="O58" s="99"/>
      <c r="P58" s="100"/>
      <c r="Q58" s="123"/>
      <c r="R58" s="18"/>
      <c r="S58" s="98"/>
      <c r="T58" s="99"/>
      <c r="U58" s="99"/>
      <c r="V58" s="99"/>
      <c r="W58" s="99"/>
      <c r="X58" s="99"/>
      <c r="Y58" s="100"/>
      <c r="Z58" s="123"/>
      <c r="AA58" s="18"/>
      <c r="AB58" s="101"/>
      <c r="AC58" s="102"/>
      <c r="AD58" s="102"/>
      <c r="AE58" s="102"/>
      <c r="AF58" s="102"/>
      <c r="AG58" s="102"/>
      <c r="AH58" s="103"/>
      <c r="AI58" s="124"/>
      <c r="AJ58" s="18"/>
      <c r="AK58" s="101"/>
      <c r="AL58" s="102"/>
      <c r="AM58" s="102"/>
      <c r="AN58" s="102"/>
      <c r="AO58" s="102"/>
      <c r="AP58" s="102"/>
      <c r="AQ58" s="103"/>
      <c r="AR58" s="124"/>
      <c r="AS58" s="18"/>
      <c r="AT58" s="101"/>
      <c r="AU58" s="102"/>
      <c r="AV58" s="102"/>
      <c r="AW58" s="102"/>
      <c r="AX58" s="102"/>
      <c r="AY58" s="102"/>
      <c r="AZ58" s="103"/>
      <c r="BA58" s="124"/>
    </row>
    <row r="59" spans="1:53" ht="14.25" customHeight="1" x14ac:dyDescent="0.25">
      <c r="A59" s="131"/>
      <c r="B59" s="132"/>
      <c r="C59" s="132"/>
      <c r="D59" s="132"/>
      <c r="E59" s="132"/>
      <c r="F59" s="132"/>
      <c r="G59" s="133"/>
      <c r="H59" s="124"/>
      <c r="I59" s="18"/>
      <c r="J59" s="101"/>
      <c r="K59" s="102"/>
      <c r="L59" s="102"/>
      <c r="M59" s="102"/>
      <c r="N59" s="102"/>
      <c r="O59" s="102"/>
      <c r="P59" s="103"/>
      <c r="Q59" s="124"/>
      <c r="R59" s="18"/>
      <c r="S59" s="101"/>
      <c r="T59" s="102"/>
      <c r="U59" s="102"/>
      <c r="V59" s="102"/>
      <c r="W59" s="102"/>
      <c r="X59" s="102"/>
      <c r="Y59" s="103"/>
      <c r="Z59" s="12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row>
    <row r="61" spans="1:53" ht="14.25" customHeight="1" x14ac:dyDescent="0.25">
      <c r="A61" s="46" t="s">
        <v>175</v>
      </c>
      <c r="B61" s="47"/>
      <c r="C61" s="47"/>
      <c r="D61" s="47"/>
      <c r="E61" s="48"/>
      <c r="F61" s="2" t="str">
        <f>IF(AND(B12=1), OKText, IF(COUNTIF(F62:F66, "="&amp;IncompleteText), IncompleteText, IF(COUNTIF(F62:F66, "="&amp;ErrorText), ErrorText, OKText)))</f>
        <v>BLANK</v>
      </c>
      <c r="G61" s="134" t="s">
        <v>176</v>
      </c>
      <c r="H61" s="135"/>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row>
    <row r="62" spans="1:53" ht="14.25" customHeight="1" x14ac:dyDescent="0.25">
      <c r="A62" s="67" t="s">
        <v>177</v>
      </c>
      <c r="B62" s="68"/>
      <c r="C62" s="73"/>
      <c r="D62" s="112"/>
      <c r="E62" s="113"/>
      <c r="F62" s="2" t="str">
        <f>IF(B12 &lt;&gt; 1, IF(ISBLANK(D62),IncompleteText,OKText), "")</f>
        <v>BLANK</v>
      </c>
      <c r="G62" s="79" t="s">
        <v>317</v>
      </c>
      <c r="H62" s="80"/>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row>
    <row r="63" spans="1:53" ht="14.25" customHeight="1" x14ac:dyDescent="0.25">
      <c r="A63" s="67" t="s">
        <v>126</v>
      </c>
      <c r="B63" s="68"/>
      <c r="C63" s="73"/>
      <c r="D63" s="112"/>
      <c r="E63" s="113"/>
      <c r="F63" s="2" t="str">
        <f>IF(D62 = "Purchased", IF(ISBLANK(D63), IncompleteText, OKText), "")</f>
        <v/>
      </c>
      <c r="G63" s="81"/>
      <c r="H63" s="73"/>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row>
    <row r="64" spans="1:53" ht="14.25" customHeight="1" x14ac:dyDescent="0.25">
      <c r="A64" s="67" t="s">
        <v>178</v>
      </c>
      <c r="B64" s="68"/>
      <c r="C64" s="73"/>
      <c r="D64" s="16" t="e">
        <f ca="1">VLOOKUP(D63, FusesTable, 6, FALSE)</f>
        <v>#N/A</v>
      </c>
      <c r="E64" s="10" t="s">
        <v>16</v>
      </c>
      <c r="F64" s="2" t="str">
        <f>IF(D62="Purchased",  _xludf.IFNA(IF(D64*B12/3 &gt;= U20, OKText, ErrorText),IncompleteText), "")</f>
        <v/>
      </c>
      <c r="G64" s="81"/>
      <c r="H64" s="73"/>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row>
    <row r="65" spans="1:53" ht="14.25" customHeight="1" x14ac:dyDescent="0.25">
      <c r="A65" s="67" t="s">
        <v>178</v>
      </c>
      <c r="B65" s="68"/>
      <c r="C65" s="73"/>
      <c r="D65" s="36"/>
      <c r="E65" s="10" t="s">
        <v>16</v>
      </c>
      <c r="F65" s="2" t="str">
        <f>IF(D62="Team Designed", _xludf.IFNA(IF(D65*B12/3 &gt;= U20, OKText, ErrorText),IncompleteText), "")</f>
        <v/>
      </c>
      <c r="G65" s="82"/>
      <c r="H65" s="83"/>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row>
    <row r="66" spans="1:53"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row>
    <row r="67" spans="1:53"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1:53"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row>
    <row r="69" spans="1:53"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row>
    <row r="70" spans="1:53"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row>
    <row r="71" spans="1:53"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row>
    <row r="72" spans="1:53"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row>
    <row r="73" spans="1:53"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row>
    <row r="74" spans="1:53"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row>
    <row r="75" spans="1:53"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row>
    <row r="76" spans="1:53"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row>
    <row r="77" spans="1:53"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row>
    <row r="78" spans="1:53"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1:53"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1:53"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1:53"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1:53"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1:53"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1:53"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1:53"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1:53"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1:53"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1:53"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1:53"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1:53"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1:53"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1:53"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1:53"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1:53"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1:53"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1:53"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1:53"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1:53"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row r="99" spans="1:53"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row>
    <row r="100" spans="1:53"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row>
    <row r="101" spans="1:53"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row>
    <row r="102" spans="1:53"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row>
    <row r="103" spans="1:53"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row>
    <row r="104" spans="1:53"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row>
    <row r="105" spans="1:53"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row>
    <row r="106" spans="1:53"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row>
    <row r="107" spans="1:53"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row>
    <row r="108" spans="1:53"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row>
    <row r="109" spans="1:53"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row>
    <row r="110" spans="1:53"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row>
    <row r="111" spans="1:53"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row>
    <row r="112" spans="1:53"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row>
    <row r="113" spans="1:53"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row>
    <row r="114" spans="1:53"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row>
    <row r="115" spans="1:53"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row>
    <row r="116" spans="1:53"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row>
    <row r="117" spans="1:53"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row>
    <row r="118" spans="1:53"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row>
    <row r="119" spans="1:53"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row>
    <row r="120" spans="1:53"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row>
    <row r="121" spans="1:53"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row>
    <row r="122" spans="1:53"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row>
    <row r="123" spans="1:53"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row>
    <row r="124" spans="1:53"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row>
    <row r="125" spans="1:53"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row>
    <row r="126" spans="1:53"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row>
    <row r="127" spans="1:53"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row>
    <row r="128" spans="1:53"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row>
    <row r="129" spans="1:53"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row>
    <row r="130" spans="1:53"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row>
    <row r="131" spans="1:53"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row>
    <row r="132" spans="1:53"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1:53"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row>
    <row r="134" spans="1:53"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row>
    <row r="135" spans="1:53"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row>
    <row r="136" spans="1:53"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row>
    <row r="137" spans="1:53"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row>
    <row r="138" spans="1:53"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row>
    <row r="139" spans="1:53"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row>
    <row r="140" spans="1:53"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row>
    <row r="141" spans="1:53"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row>
    <row r="142" spans="1:53"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row>
    <row r="143" spans="1:53"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row>
    <row r="144" spans="1:53"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row>
    <row r="145" spans="1:53"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row>
    <row r="146" spans="1:53"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row>
    <row r="147" spans="1:53"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row>
    <row r="148" spans="1:53"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row>
    <row r="149" spans="1:53"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row>
    <row r="150" spans="1:53"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row>
    <row r="151" spans="1:53"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row>
    <row r="152" spans="1:53"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row>
    <row r="153" spans="1:53"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row>
    <row r="154" spans="1:53"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1:53"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row>
    <row r="156" spans="1:53"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row>
    <row r="157" spans="1:53"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row>
    <row r="158" spans="1:53"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row>
    <row r="159" spans="1:53"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row>
    <row r="160" spans="1:53"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row>
    <row r="161" spans="1:53"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row>
    <row r="162" spans="1:53"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row>
    <row r="163" spans="1:53"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row>
    <row r="164" spans="1:53"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row>
    <row r="165" spans="1:53"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row>
    <row r="166" spans="1:53"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row>
    <row r="167" spans="1:53"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row>
    <row r="168" spans="1:53"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row>
    <row r="169" spans="1:53"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row>
    <row r="170" spans="1:53"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row>
    <row r="171" spans="1:53"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row>
    <row r="172" spans="1:53"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row>
    <row r="173" spans="1:53"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row>
    <row r="174" spans="1:53"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row>
    <row r="175" spans="1:53"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row>
    <row r="176" spans="1:53"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row>
    <row r="177" spans="1:53"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row>
    <row r="178" spans="1:53"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row>
    <row r="179" spans="1:53"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row>
    <row r="180" spans="1:53"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row>
    <row r="181" spans="1:53"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row>
    <row r="182" spans="1:53"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row>
    <row r="183" spans="1:53"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row>
    <row r="184" spans="1:53"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row>
    <row r="185" spans="1:53"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row>
    <row r="186" spans="1:53"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row>
    <row r="187" spans="1:53"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row>
    <row r="188" spans="1:53"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row>
    <row r="189" spans="1:53"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row>
    <row r="190" spans="1:53"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row>
    <row r="191" spans="1:53"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row>
    <row r="192" spans="1:53"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row>
    <row r="193" spans="1:53"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row>
    <row r="194" spans="1:53"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row>
    <row r="195" spans="1:53"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row>
    <row r="196" spans="1:53"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row>
    <row r="197" spans="1:53"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row>
    <row r="198" spans="1:53"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row>
    <row r="199" spans="1:53"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row>
    <row r="200" spans="1:53"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row>
    <row r="201" spans="1:53"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row>
    <row r="202" spans="1:53"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row>
    <row r="203" spans="1:53"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row>
    <row r="204" spans="1:53"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row>
    <row r="205" spans="1:53"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row>
    <row r="206" spans="1:53"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row>
    <row r="207" spans="1:53"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row>
    <row r="208" spans="1:53"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row>
    <row r="209" spans="1:53"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row>
    <row r="210" spans="1:53"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row>
    <row r="211" spans="1:53"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row>
    <row r="212" spans="1:53"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row>
    <row r="213" spans="1:53"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row>
    <row r="214" spans="1:53"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row>
    <row r="215" spans="1:53"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row>
    <row r="216" spans="1:53"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row>
    <row r="217" spans="1:53"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row>
    <row r="218" spans="1:53"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row>
    <row r="219" spans="1:53"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row>
    <row r="220" spans="1:53"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row>
    <row r="221" spans="1:53"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row>
    <row r="222" spans="1:53"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row>
    <row r="223" spans="1:53"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row>
    <row r="224" spans="1:53"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row>
    <row r="225" spans="1:53"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row>
    <row r="226" spans="1:53"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row>
    <row r="227" spans="1:53"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row>
    <row r="228" spans="1:53"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row>
    <row r="229" spans="1:53"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row>
    <row r="230" spans="1:53"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row>
    <row r="231" spans="1:53"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row>
    <row r="232" spans="1:53"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row>
    <row r="233" spans="1:53"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row>
    <row r="234" spans="1:53"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row>
    <row r="235" spans="1:53"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row>
    <row r="236" spans="1:53"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row>
    <row r="237" spans="1:53"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row>
    <row r="238" spans="1:53"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row>
    <row r="239" spans="1:53"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row>
    <row r="240" spans="1:53"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row>
    <row r="241" spans="1:53"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row>
    <row r="242" spans="1:53"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row>
    <row r="243" spans="1:53"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row>
    <row r="244" spans="1:53"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row>
    <row r="245" spans="1:53"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row>
    <row r="246" spans="1:53"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row>
    <row r="247" spans="1:53"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row>
    <row r="248" spans="1:53"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row>
    <row r="249" spans="1:53"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row>
    <row r="250" spans="1:53"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row>
    <row r="251" spans="1:53"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row>
    <row r="252" spans="1:53"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row>
    <row r="253" spans="1:53"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row>
    <row r="254" spans="1:53"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row>
    <row r="255" spans="1:53"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row>
    <row r="256" spans="1:53"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row>
    <row r="257" spans="1:53"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row>
    <row r="258" spans="1:53"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row>
    <row r="259" spans="1:53"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row>
    <row r="260" spans="1:53"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row>
    <row r="261" spans="1:53"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row>
    <row r="262" spans="1:53"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row>
    <row r="263" spans="1:53"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row>
    <row r="264" spans="1:53"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row>
    <row r="265" spans="1:53"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row>
    <row r="266" spans="1:53"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row>
    <row r="267" spans="1:53"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row>
    <row r="268" spans="1:53"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row>
    <row r="269" spans="1:53"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row>
    <row r="270" spans="1:53"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row>
    <row r="271" spans="1:53"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row>
    <row r="272" spans="1:53"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row>
    <row r="273" spans="1:53"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row>
    <row r="274" spans="1:53"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row>
    <row r="275" spans="1:53"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row>
    <row r="276" spans="1:53"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row>
    <row r="277" spans="1:53"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row>
    <row r="278" spans="1:53"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row>
    <row r="279" spans="1:53"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row>
    <row r="280" spans="1:53"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row>
    <row r="281" spans="1:53"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row>
    <row r="282" spans="1:53"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row>
    <row r="283" spans="1:53"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row>
    <row r="284" spans="1:53"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row>
    <row r="285" spans="1:53"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row>
    <row r="286" spans="1:53"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row>
    <row r="287" spans="1:53"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row>
    <row r="288" spans="1:53"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row>
    <row r="289" spans="1:53"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row>
    <row r="290" spans="1:53"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row>
    <row r="291" spans="1:53"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row>
    <row r="292" spans="1:53"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row>
    <row r="293" spans="1:53"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row>
    <row r="294" spans="1:53"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row>
    <row r="295" spans="1:53"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row>
    <row r="296" spans="1:53"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row>
    <row r="297" spans="1:53"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row>
    <row r="298" spans="1:53"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row>
    <row r="299" spans="1:53"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row>
    <row r="300" spans="1:53"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row>
    <row r="301" spans="1:53"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row>
    <row r="302" spans="1:53"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row>
    <row r="303" spans="1:53"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row>
    <row r="304" spans="1:53"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row>
    <row r="305" spans="1:53"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row>
    <row r="306" spans="1:53"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row>
    <row r="307" spans="1:53"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row>
    <row r="308" spans="1:53"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row>
    <row r="309" spans="1:53"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row>
    <row r="310" spans="1:53"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row>
    <row r="311" spans="1:53"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row>
    <row r="312" spans="1:53"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row>
    <row r="313" spans="1:53"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row>
    <row r="314" spans="1:53"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row>
    <row r="315" spans="1:53"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row>
    <row r="316" spans="1:53"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row>
    <row r="317" spans="1:53"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row>
    <row r="318" spans="1:53"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row>
    <row r="319" spans="1:53"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row>
    <row r="320" spans="1:53"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row>
    <row r="321" spans="1:53"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row>
    <row r="322" spans="1:53"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row>
    <row r="323" spans="1:53"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row>
    <row r="324" spans="1:53"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row>
    <row r="325" spans="1:53"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row>
    <row r="326" spans="1:53"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row>
    <row r="327" spans="1:53"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row>
    <row r="328" spans="1:53"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row>
    <row r="329" spans="1:53"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row>
    <row r="330" spans="1:53"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row>
    <row r="331" spans="1:53"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row>
    <row r="332" spans="1:53"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row>
    <row r="333" spans="1:53"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row>
    <row r="334" spans="1:53"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row>
    <row r="335" spans="1:53"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row>
    <row r="336" spans="1:53"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row>
    <row r="337" spans="1:53"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row>
    <row r="338" spans="1:53"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row>
    <row r="339" spans="1:53"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row>
    <row r="340" spans="1:53"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row>
    <row r="341" spans="1:53"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row>
    <row r="342" spans="1:53"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row>
    <row r="343" spans="1:53"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row>
    <row r="344" spans="1:53"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row>
    <row r="345" spans="1:53"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row>
    <row r="346" spans="1:53"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row>
    <row r="347" spans="1:53"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row>
    <row r="348" spans="1:53"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row>
    <row r="349" spans="1:53"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row>
    <row r="350" spans="1:53"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row>
    <row r="351" spans="1:53"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row>
    <row r="352" spans="1:53"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row>
    <row r="353" spans="1:53"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row>
    <row r="354" spans="1:53"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row>
    <row r="355" spans="1:53"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row>
    <row r="356" spans="1:53"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row>
    <row r="357" spans="1:53"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row>
    <row r="358" spans="1:53"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row>
    <row r="359" spans="1:53"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row>
    <row r="360" spans="1:53"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row>
    <row r="361" spans="1:53"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row>
    <row r="362" spans="1:53"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row>
    <row r="363" spans="1:53"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row>
    <row r="364" spans="1:53"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row>
    <row r="365" spans="1:53"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row>
    <row r="366" spans="1:53"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row>
    <row r="367" spans="1:53"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row>
    <row r="368" spans="1:53"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row>
    <row r="369" spans="1:53"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row>
    <row r="370" spans="1:53"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row>
    <row r="371" spans="1:53"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row>
    <row r="372" spans="1:53"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row>
    <row r="373" spans="1:53"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row>
    <row r="374" spans="1:53"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row>
    <row r="375" spans="1:53"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row>
    <row r="376" spans="1:53"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row>
    <row r="377" spans="1:53"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row>
    <row r="378" spans="1:53"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row>
    <row r="379" spans="1:53"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row>
    <row r="380" spans="1:53"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row>
    <row r="381" spans="1:53"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row>
    <row r="382" spans="1:53"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row>
    <row r="383" spans="1:53"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row>
    <row r="384" spans="1:53"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row>
    <row r="385" spans="1:53"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row>
    <row r="386" spans="1:53"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row>
    <row r="387" spans="1:53"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row>
    <row r="388" spans="1:53"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row>
    <row r="389" spans="1:53"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row>
    <row r="390" spans="1:53"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row>
    <row r="391" spans="1:53"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row>
    <row r="392" spans="1:53"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row>
    <row r="393" spans="1:53"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row>
    <row r="394" spans="1:53"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row>
    <row r="395" spans="1:53"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row>
    <row r="396" spans="1:53"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row>
    <row r="397" spans="1:53"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row>
    <row r="398" spans="1:53"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row>
    <row r="399" spans="1:53"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row>
    <row r="400" spans="1:53"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row>
    <row r="401" spans="1:53"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row>
    <row r="402" spans="1:53"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row>
    <row r="403" spans="1:53"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row>
    <row r="404" spans="1:53"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row>
    <row r="405" spans="1:53"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row>
    <row r="406" spans="1:53"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row>
    <row r="407" spans="1:53"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row>
    <row r="408" spans="1:53"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row>
    <row r="409" spans="1:53"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row>
    <row r="410" spans="1:53"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row>
    <row r="411" spans="1:53"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row>
    <row r="412" spans="1:53"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row>
    <row r="413" spans="1:53"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row>
    <row r="414" spans="1:53"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row>
    <row r="415" spans="1:53"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row>
    <row r="416" spans="1:53"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row>
    <row r="417" spans="1:53"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row>
    <row r="418" spans="1:53"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row>
    <row r="419" spans="1:53"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row>
    <row r="420" spans="1:53"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row>
    <row r="421" spans="1:53"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row>
    <row r="422" spans="1:53"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row>
    <row r="423" spans="1:53"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row>
    <row r="424" spans="1:53"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row>
    <row r="425" spans="1:53"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row>
    <row r="426" spans="1:53"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row>
    <row r="427" spans="1:53"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row>
    <row r="428" spans="1:53"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row>
    <row r="429" spans="1:53"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row>
    <row r="430" spans="1:53"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row>
    <row r="431" spans="1:53"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row>
    <row r="432" spans="1:53"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row>
    <row r="433" spans="1:53"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row>
    <row r="434" spans="1:53"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row>
    <row r="435" spans="1:53"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row>
    <row r="436" spans="1:53"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row>
    <row r="437" spans="1:53"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row>
    <row r="438" spans="1:53"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row>
    <row r="439" spans="1:53"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row>
    <row r="440" spans="1:53"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row>
    <row r="441" spans="1:53"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row>
    <row r="442" spans="1:53"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row>
    <row r="443" spans="1:53"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row>
    <row r="444" spans="1:53"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row>
    <row r="445" spans="1:53"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row>
    <row r="446" spans="1:53"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row>
    <row r="447" spans="1:53"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row>
    <row r="448" spans="1:53"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row>
    <row r="449" spans="1:53"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row>
    <row r="450" spans="1:53"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row>
    <row r="451" spans="1:53"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row>
    <row r="452" spans="1:53"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row>
    <row r="453" spans="1:53"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row>
    <row r="454" spans="1:53"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row>
    <row r="455" spans="1:53"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row>
    <row r="456" spans="1:53"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row>
    <row r="457" spans="1:53"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row>
    <row r="458" spans="1:53"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row>
    <row r="459" spans="1:53"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row>
    <row r="460" spans="1:53"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row>
    <row r="461" spans="1:53"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row>
    <row r="462" spans="1:53"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row>
    <row r="463" spans="1:53"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row>
    <row r="464" spans="1:53"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row>
    <row r="465" spans="1:53"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row>
    <row r="466" spans="1:53"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row>
    <row r="467" spans="1:53"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row>
    <row r="468" spans="1:53"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row>
    <row r="469" spans="1:53"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row>
    <row r="470" spans="1:53"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row>
    <row r="471" spans="1:53"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row>
    <row r="472" spans="1:53"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row>
    <row r="473" spans="1:53"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row>
    <row r="474" spans="1:53"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row>
    <row r="475" spans="1:53"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row>
    <row r="476" spans="1:53"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row>
    <row r="477" spans="1:53"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row>
    <row r="478" spans="1:53"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row>
    <row r="479" spans="1:53"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row>
    <row r="480" spans="1:53"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row>
    <row r="481" spans="1:53"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row>
    <row r="482" spans="1:53"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row>
    <row r="483" spans="1:53"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row>
    <row r="484" spans="1:53"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row>
    <row r="485" spans="1:53"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row>
    <row r="486" spans="1:53"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row>
    <row r="487" spans="1:53"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row>
    <row r="488" spans="1:53"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row>
    <row r="489" spans="1:53"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row>
    <row r="490" spans="1:53"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row>
    <row r="491" spans="1:53"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row>
    <row r="492" spans="1:53"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row>
    <row r="493" spans="1:53"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row>
    <row r="494" spans="1:53"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row>
    <row r="495" spans="1:53"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row>
    <row r="496" spans="1:53"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row>
    <row r="497" spans="1:53"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row>
    <row r="498" spans="1:53"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row>
    <row r="499" spans="1:53"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row>
    <row r="500" spans="1:53"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row>
    <row r="501" spans="1:53"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row>
    <row r="502" spans="1:53"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row>
    <row r="503" spans="1:53"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row>
    <row r="504" spans="1:53"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row>
    <row r="505" spans="1:53"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row>
    <row r="506" spans="1:53"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row>
    <row r="507" spans="1:53"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row>
    <row r="508" spans="1:53"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row>
    <row r="509" spans="1:53"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row>
    <row r="510" spans="1:53"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row>
    <row r="511" spans="1:53"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row>
    <row r="512" spans="1:53"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row>
    <row r="513" spans="1:53"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row>
    <row r="514" spans="1:53"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row>
    <row r="515" spans="1:53"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row>
    <row r="516" spans="1:53"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row>
    <row r="517" spans="1:53"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row>
    <row r="518" spans="1:53"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row>
    <row r="519" spans="1:53"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row>
    <row r="520" spans="1:53"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row>
    <row r="521" spans="1:53"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row>
    <row r="522" spans="1:53"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row>
    <row r="523" spans="1:53"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row>
    <row r="524" spans="1:53"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row>
    <row r="525" spans="1:53"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row>
    <row r="526" spans="1:53"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row>
    <row r="527" spans="1:53"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row>
    <row r="528" spans="1:53"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row>
    <row r="529" spans="1:53"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row>
    <row r="530" spans="1:53"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row>
    <row r="531" spans="1:53"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row>
    <row r="532" spans="1:53"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row>
    <row r="533" spans="1:53"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row>
    <row r="534" spans="1:53"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row>
    <row r="535" spans="1:53"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row>
    <row r="536" spans="1:53"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row>
    <row r="537" spans="1:53"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row>
    <row r="538" spans="1:53"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row>
    <row r="539" spans="1:53"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row>
    <row r="540" spans="1:53"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row>
    <row r="541" spans="1:53"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row>
    <row r="542" spans="1:53"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row>
    <row r="543" spans="1:53"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row>
    <row r="544" spans="1:53"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row>
    <row r="545" spans="1:53"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row>
    <row r="546" spans="1:53"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row>
    <row r="547" spans="1:53"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row>
    <row r="548" spans="1:53"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row>
    <row r="549" spans="1:53"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row>
    <row r="550" spans="1:53"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row>
    <row r="551" spans="1:53"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row>
    <row r="552" spans="1:53"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row>
    <row r="553" spans="1:53"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row>
    <row r="554" spans="1:53"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row>
    <row r="555" spans="1:53"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row>
    <row r="556" spans="1:53"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row>
    <row r="557" spans="1:53"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row>
    <row r="558" spans="1:53"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row>
    <row r="559" spans="1:53"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row>
    <row r="560" spans="1:53"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row>
    <row r="561" spans="1:53"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row>
    <row r="562" spans="1:53"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row>
    <row r="563" spans="1:53"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row>
    <row r="564" spans="1:53"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row>
    <row r="565" spans="1:53"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row>
    <row r="566" spans="1:53"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row>
    <row r="567" spans="1:53"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row>
    <row r="568" spans="1:53"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row>
    <row r="569" spans="1:53"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row>
    <row r="570" spans="1:53"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row>
    <row r="571" spans="1:53"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row>
    <row r="572" spans="1:53"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row>
    <row r="573" spans="1:53"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row>
    <row r="574" spans="1:53"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row>
    <row r="575" spans="1:53"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row>
    <row r="576" spans="1:53"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row>
    <row r="577" spans="1:53"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row>
    <row r="578" spans="1:53"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row>
    <row r="579" spans="1:53"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row>
    <row r="580" spans="1:53"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row>
    <row r="581" spans="1:53"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row>
    <row r="582" spans="1:53"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row>
    <row r="583" spans="1:53"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row>
    <row r="584" spans="1:53"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row>
    <row r="585" spans="1:53"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row>
    <row r="586" spans="1:53"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row>
    <row r="587" spans="1:53"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row>
    <row r="588" spans="1:53"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row>
    <row r="589" spans="1:53"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row>
    <row r="590" spans="1:53"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row>
    <row r="591" spans="1:53"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row>
    <row r="592" spans="1:53"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row>
    <row r="593" spans="1:53"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row>
    <row r="594" spans="1:53"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row>
    <row r="595" spans="1:53"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row>
    <row r="596" spans="1:53"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row>
    <row r="597" spans="1:53"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row>
    <row r="598" spans="1:53"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row>
    <row r="599" spans="1:53"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row>
    <row r="600" spans="1:53"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row>
    <row r="601" spans="1:53"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row>
    <row r="602" spans="1:53"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row>
    <row r="603" spans="1:53"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row>
    <row r="604" spans="1:53"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row>
    <row r="605" spans="1:53"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row>
    <row r="606" spans="1:53"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row>
    <row r="607" spans="1:53"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row>
    <row r="608" spans="1:53"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row>
    <row r="609" spans="1:53"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row>
    <row r="610" spans="1:53"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row>
    <row r="611" spans="1:53"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row>
    <row r="612" spans="1:53"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row>
    <row r="613" spans="1:53"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row>
    <row r="614" spans="1:53"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row>
    <row r="615" spans="1:53"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row>
    <row r="616" spans="1:53"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row>
    <row r="617" spans="1:53"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row>
    <row r="618" spans="1:53"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row>
    <row r="619" spans="1:53"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row>
    <row r="620" spans="1:53"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row>
    <row r="621" spans="1:53"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row>
    <row r="622" spans="1:53"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row>
    <row r="623" spans="1:53"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row>
    <row r="624" spans="1:53"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row>
    <row r="625" spans="1:53"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row>
    <row r="626" spans="1:53"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row>
    <row r="627" spans="1:53"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row>
    <row r="628" spans="1:53"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row>
    <row r="629" spans="1:53"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row>
    <row r="630" spans="1:53"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row>
    <row r="631" spans="1:53"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row>
    <row r="632" spans="1:53"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row>
    <row r="633" spans="1:53"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row>
    <row r="634" spans="1:53"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row>
    <row r="635" spans="1:53"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row>
    <row r="636" spans="1:53"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row>
    <row r="637" spans="1:53"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row>
    <row r="638" spans="1:53"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row>
    <row r="639" spans="1:53"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row>
    <row r="640" spans="1:53"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row>
    <row r="641" spans="1:53"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row>
    <row r="642" spans="1:53"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row>
    <row r="643" spans="1:53"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row>
    <row r="644" spans="1:53"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row>
    <row r="645" spans="1:53"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row>
    <row r="646" spans="1:53"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row>
    <row r="647" spans="1:53"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row>
    <row r="648" spans="1:53"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row>
    <row r="649" spans="1:53"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row>
    <row r="650" spans="1:53"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row>
    <row r="651" spans="1:53"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row>
    <row r="652" spans="1:53"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row>
    <row r="653" spans="1:53"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row>
    <row r="654" spans="1:53"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row>
    <row r="655" spans="1:53"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row>
    <row r="656" spans="1:53"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row>
    <row r="657" spans="1:53"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row>
    <row r="658" spans="1:53"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row>
    <row r="659" spans="1:53"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row>
    <row r="660" spans="1:53"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row>
    <row r="661" spans="1:53"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row>
    <row r="662" spans="1:53"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row>
    <row r="663" spans="1:53"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row>
    <row r="664" spans="1:53"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row>
    <row r="665" spans="1:53"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row>
    <row r="666" spans="1:53"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row>
    <row r="667" spans="1:53"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row>
    <row r="668" spans="1:53"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row>
    <row r="669" spans="1:53"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row>
    <row r="670" spans="1:53"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row>
    <row r="671" spans="1:53"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row>
    <row r="672" spans="1:53"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row>
    <row r="673" spans="1:53"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row>
    <row r="674" spans="1:53"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row>
    <row r="675" spans="1:53"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row>
    <row r="676" spans="1:53"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row>
    <row r="677" spans="1:53"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row>
    <row r="678" spans="1:53"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row>
    <row r="679" spans="1:53"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row>
    <row r="680" spans="1:53"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row>
    <row r="681" spans="1:53"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row>
    <row r="682" spans="1:53"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row>
    <row r="683" spans="1:53"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row>
    <row r="684" spans="1:53"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row>
    <row r="685" spans="1:53"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row>
    <row r="686" spans="1:53"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row>
    <row r="687" spans="1:53"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row>
    <row r="688" spans="1:53"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row>
    <row r="689" spans="1:53"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row>
    <row r="690" spans="1:53"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row>
    <row r="691" spans="1:53"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row>
    <row r="692" spans="1:53"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row>
    <row r="693" spans="1:53"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row>
    <row r="694" spans="1:53"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row>
    <row r="695" spans="1:53"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row>
    <row r="696" spans="1:53"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row>
    <row r="697" spans="1:53"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row>
    <row r="698" spans="1:53"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row>
    <row r="699" spans="1:53"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row>
    <row r="700" spans="1:53"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row>
    <row r="701" spans="1:53"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row>
    <row r="702" spans="1:53"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row>
    <row r="703" spans="1:53"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row>
    <row r="704" spans="1:53"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row>
    <row r="705" spans="1:53"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row>
    <row r="706" spans="1:53"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row>
    <row r="707" spans="1:53"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row>
    <row r="708" spans="1:53"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row>
    <row r="709" spans="1:53"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row>
    <row r="710" spans="1:53"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row>
    <row r="711" spans="1:53"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row>
    <row r="712" spans="1:53"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row>
    <row r="713" spans="1:53"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row>
    <row r="714" spans="1:53"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row>
    <row r="715" spans="1:53"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row>
    <row r="716" spans="1:53"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row>
    <row r="717" spans="1:53"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row>
    <row r="718" spans="1:53"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row>
    <row r="719" spans="1:53"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row>
    <row r="720" spans="1:53"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row>
    <row r="721" spans="1:53"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row>
    <row r="722" spans="1:53"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row>
    <row r="723" spans="1:53"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row>
    <row r="724" spans="1:53"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row>
    <row r="725" spans="1:53"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row>
    <row r="726" spans="1:53"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row>
    <row r="727" spans="1:53"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row>
    <row r="728" spans="1:53"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row>
    <row r="729" spans="1:53"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row>
    <row r="730" spans="1:53"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row>
    <row r="731" spans="1:53"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row>
    <row r="732" spans="1:53"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row>
    <row r="733" spans="1:53"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row>
    <row r="734" spans="1:53"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row>
    <row r="735" spans="1:53"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row>
    <row r="736" spans="1:53"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row>
    <row r="737" spans="1:53"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row>
    <row r="738" spans="1:53"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row>
    <row r="739" spans="1:53"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row>
    <row r="740" spans="1:53"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row>
    <row r="741" spans="1:53"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row>
    <row r="742" spans="1:53"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row>
    <row r="743" spans="1:53"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row>
    <row r="744" spans="1:53"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row>
    <row r="745" spans="1:53"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row>
    <row r="746" spans="1:53"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row>
    <row r="747" spans="1:53"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row>
    <row r="748" spans="1:53"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row>
    <row r="749" spans="1:53"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row>
    <row r="750" spans="1:53"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row>
    <row r="751" spans="1:53"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row>
    <row r="752" spans="1:53"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row>
    <row r="753" spans="1:53"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row>
    <row r="754" spans="1:53"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row>
    <row r="755" spans="1:53"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row>
    <row r="756" spans="1:53"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row>
    <row r="757" spans="1:53"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row>
    <row r="758" spans="1:53"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row>
    <row r="759" spans="1:53"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row>
    <row r="760" spans="1:53"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row>
    <row r="761" spans="1:53"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row>
    <row r="762" spans="1:53"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row>
    <row r="763" spans="1:53"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row>
    <row r="764" spans="1:53"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row>
    <row r="765" spans="1:53"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row>
    <row r="766" spans="1:53"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row>
    <row r="767" spans="1:53"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row>
    <row r="768" spans="1:53"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row>
    <row r="769" spans="1:53"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row>
    <row r="770" spans="1:53"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row>
    <row r="771" spans="1:53"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row>
    <row r="772" spans="1:53"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row>
    <row r="773" spans="1:53"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row>
    <row r="774" spans="1:53"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row>
    <row r="775" spans="1:53"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row>
    <row r="776" spans="1:53"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row>
    <row r="777" spans="1:53"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row>
    <row r="778" spans="1:53"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row>
    <row r="779" spans="1:53"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row>
    <row r="780" spans="1:53"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row>
    <row r="781" spans="1:53"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row>
    <row r="782" spans="1:53"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row>
    <row r="783" spans="1:53"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row>
    <row r="784" spans="1:53"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row>
    <row r="785" spans="1:53"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row>
    <row r="786" spans="1:53"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row>
    <row r="787" spans="1:53"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row>
    <row r="788" spans="1:53"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row>
    <row r="789" spans="1:53"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row>
    <row r="790" spans="1:53"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row>
    <row r="791" spans="1:53"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row>
    <row r="792" spans="1:53"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row>
    <row r="793" spans="1:53"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row>
    <row r="794" spans="1:53"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row>
    <row r="795" spans="1:53"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row>
    <row r="796" spans="1:53"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row>
    <row r="797" spans="1:53"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row>
    <row r="798" spans="1:53"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row>
    <row r="799" spans="1:53"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row>
    <row r="800" spans="1:53"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row>
    <row r="801" spans="1:53"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row>
    <row r="802" spans="1:53"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row>
    <row r="803" spans="1:53"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row>
    <row r="804" spans="1:53"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row>
    <row r="805" spans="1:53"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row>
    <row r="806" spans="1:53"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row>
    <row r="807" spans="1:53"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row>
    <row r="808" spans="1:53"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row>
    <row r="809" spans="1:53"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row>
    <row r="810" spans="1:53"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row>
    <row r="811" spans="1:53"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row>
    <row r="812" spans="1:53"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row>
    <row r="813" spans="1:53"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row>
    <row r="814" spans="1:53"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row>
    <row r="815" spans="1:53"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row>
    <row r="816" spans="1:53"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row>
    <row r="817" spans="1:53"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row>
    <row r="818" spans="1:53"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row>
    <row r="819" spans="1:53"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row>
    <row r="820" spans="1:53"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row>
    <row r="821" spans="1:53"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row>
    <row r="822" spans="1:53"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row>
    <row r="823" spans="1:53"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row>
    <row r="824" spans="1:53"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row>
    <row r="825" spans="1:53"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row>
    <row r="826" spans="1:53"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row>
    <row r="827" spans="1:53"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row>
    <row r="828" spans="1:53"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row>
    <row r="829" spans="1:53"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row>
    <row r="830" spans="1:53"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row>
    <row r="831" spans="1:53"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row>
    <row r="832" spans="1:53"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row>
    <row r="833" spans="1:53"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row>
    <row r="834" spans="1:53"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row>
    <row r="835" spans="1:53"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row>
    <row r="836" spans="1:53"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row>
    <row r="837" spans="1:53"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row>
    <row r="838" spans="1:53"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row>
    <row r="839" spans="1:53"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row>
    <row r="840" spans="1:53"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row>
    <row r="841" spans="1:53"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row>
    <row r="842" spans="1:53"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row>
    <row r="843" spans="1:53"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row>
    <row r="844" spans="1:53"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row>
    <row r="845" spans="1:53"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row>
    <row r="846" spans="1:53"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row>
    <row r="847" spans="1:53"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row>
    <row r="848" spans="1:53"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row>
    <row r="849" spans="1:53"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row>
    <row r="850" spans="1:53"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row>
    <row r="851" spans="1:53"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row>
    <row r="852" spans="1:53"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row>
    <row r="853" spans="1:53"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row>
    <row r="854" spans="1:53"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row>
    <row r="855" spans="1:53"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row>
    <row r="856" spans="1:53"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row>
    <row r="857" spans="1:53"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row>
    <row r="858" spans="1:53"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row>
    <row r="859" spans="1:53"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row>
    <row r="860" spans="1:53"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row>
    <row r="861" spans="1:53"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row>
    <row r="862" spans="1:53"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row>
    <row r="863" spans="1:53"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row>
    <row r="864" spans="1:53"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row>
    <row r="865" spans="1:53"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row>
    <row r="866" spans="1:53"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row>
    <row r="867" spans="1:53"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row>
    <row r="868" spans="1:53"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row>
    <row r="869" spans="1:53"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row>
    <row r="870" spans="1:53"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row>
    <row r="871" spans="1:53"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row>
    <row r="872" spans="1:53"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row>
    <row r="873" spans="1:53"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row>
    <row r="874" spans="1:53"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row>
    <row r="875" spans="1:53"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row>
    <row r="876" spans="1:53"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row>
    <row r="877" spans="1:53"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row>
    <row r="878" spans="1:53"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row>
    <row r="879" spans="1:53"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row>
    <row r="880" spans="1:53"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row>
    <row r="881" spans="1:53"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row>
    <row r="882" spans="1:53"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row>
    <row r="883" spans="1:53"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row>
    <row r="884" spans="1:53"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row>
    <row r="885" spans="1:53"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row>
    <row r="886" spans="1:53"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row>
    <row r="887" spans="1:53"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row>
    <row r="888" spans="1:53"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row>
    <row r="889" spans="1:53"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row>
    <row r="890" spans="1:53"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row>
    <row r="891" spans="1:53"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row>
    <row r="892" spans="1:53"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row>
    <row r="893" spans="1:53"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row>
    <row r="894" spans="1:53"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row>
    <row r="895" spans="1:53"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row>
    <row r="896" spans="1:53"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row>
    <row r="897" spans="1:53"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row>
    <row r="898" spans="1:53"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row>
    <row r="899" spans="1:53"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row>
    <row r="900" spans="1:53"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row>
    <row r="901" spans="1:53"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row>
    <row r="902" spans="1:53"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row>
    <row r="903" spans="1:53"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row>
    <row r="904" spans="1:53"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row>
    <row r="905" spans="1:53"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row>
    <row r="906" spans="1:53"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row>
    <row r="907" spans="1:53"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row>
    <row r="908" spans="1:53"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row>
    <row r="909" spans="1:53"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row>
    <row r="910" spans="1:53"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row>
    <row r="911" spans="1:53"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row>
    <row r="912" spans="1:53"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row>
    <row r="913" spans="1:53"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row>
    <row r="914" spans="1:53"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row>
    <row r="915" spans="1:53"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row>
    <row r="916" spans="1:53"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row>
    <row r="917" spans="1:53"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row>
    <row r="918" spans="1:53"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row>
    <row r="919" spans="1:53"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row>
    <row r="920" spans="1:53"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row>
    <row r="921" spans="1:53"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row>
    <row r="922" spans="1:53"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row>
    <row r="923" spans="1:53"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row>
    <row r="924" spans="1:53"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row>
    <row r="925" spans="1:53"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row>
    <row r="926" spans="1:53"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row>
    <row r="927" spans="1:53"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row>
    <row r="928" spans="1:53"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row>
    <row r="929" spans="1:53"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row>
    <row r="930" spans="1:53"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row>
    <row r="931" spans="1:53"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row>
    <row r="932" spans="1:53"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row>
    <row r="933" spans="1:53"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row>
    <row r="934" spans="1:53"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row>
    <row r="935" spans="1:53"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row>
    <row r="936" spans="1:53"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row>
    <row r="937" spans="1:53"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row>
    <row r="938" spans="1:53"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row>
    <row r="939" spans="1:53"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row>
    <row r="940" spans="1:53"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row>
    <row r="941" spans="1:53"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row>
    <row r="942" spans="1:53"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row>
    <row r="943" spans="1:53"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row>
    <row r="944" spans="1:53"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row>
    <row r="945" spans="1:53"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row>
    <row r="946" spans="1:53"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row>
    <row r="947" spans="1:53"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row>
    <row r="948" spans="1:53"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row>
    <row r="949" spans="1:53"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row>
    <row r="950" spans="1:53"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row>
    <row r="951" spans="1:53"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row>
    <row r="952" spans="1:53"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row>
    <row r="953" spans="1:53"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row>
    <row r="954" spans="1:53"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row>
    <row r="955" spans="1:53"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row>
    <row r="956" spans="1:53"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row>
    <row r="957" spans="1:53"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row>
    <row r="958" spans="1:53"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row>
    <row r="959" spans="1:53"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row>
    <row r="960" spans="1:53"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row>
    <row r="961" spans="1:53"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row>
    <row r="962" spans="1:53"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row>
    <row r="963" spans="1:53"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row>
    <row r="964" spans="1:53"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row>
    <row r="965" spans="1:53"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row>
    <row r="966" spans="1:53"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row>
    <row r="967" spans="1:53"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row>
    <row r="968" spans="1:53"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row>
    <row r="969" spans="1:53"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row>
    <row r="970" spans="1:53"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row>
    <row r="971" spans="1:53"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row>
    <row r="972" spans="1:53"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row>
    <row r="973" spans="1:53"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row>
    <row r="974" spans="1:53"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row>
    <row r="975" spans="1:53"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row>
    <row r="976" spans="1:53"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row>
    <row r="977" spans="1:53"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row>
    <row r="978" spans="1:53"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row>
    <row r="979" spans="1:53"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row>
    <row r="980" spans="1:53"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row>
    <row r="981" spans="1:53"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row>
    <row r="982" spans="1:53"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row>
    <row r="983" spans="1:53"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row>
    <row r="984" spans="1:53"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row>
    <row r="985" spans="1:53"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row>
    <row r="986" spans="1:53"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row>
    <row r="987" spans="1:53"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row>
    <row r="988" spans="1:53"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row>
    <row r="989" spans="1:53"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row>
    <row r="990" spans="1:53"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row>
    <row r="991" spans="1:53"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row>
    <row r="992" spans="1:53"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row>
    <row r="993" spans="1:53"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row>
    <row r="994" spans="1:53"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row>
  </sheetData>
  <sheetProtection sheet="1" scenarios="1" formatCells="0" insertHyperlinks="0" selectLockedCells="1"/>
  <mergeCells count="165">
    <mergeCell ref="AT53:AY53"/>
    <mergeCell ref="AT54:AZ54"/>
    <mergeCell ref="F25:G25"/>
    <mergeCell ref="H25:I25"/>
    <mergeCell ref="F26:G26"/>
    <mergeCell ref="H26:I26"/>
    <mergeCell ref="S33:Z51"/>
    <mergeCell ref="AB33:AI51"/>
    <mergeCell ref="AK33:AR51"/>
    <mergeCell ref="AT33:BA51"/>
    <mergeCell ref="S52:Y52"/>
    <mergeCell ref="AB52:AH52"/>
    <mergeCell ref="AK52:AQ52"/>
    <mergeCell ref="AT52:AZ52"/>
    <mergeCell ref="F27:G27"/>
    <mergeCell ref="H27:I27"/>
    <mergeCell ref="F28:G28"/>
    <mergeCell ref="H28:I28"/>
    <mergeCell ref="F29:G29"/>
    <mergeCell ref="H29:I29"/>
    <mergeCell ref="A33:H51"/>
    <mergeCell ref="A52:G52"/>
    <mergeCell ref="A53:F53"/>
    <mergeCell ref="S53:X53"/>
    <mergeCell ref="F22:G22"/>
    <mergeCell ref="H22:I22"/>
    <mergeCell ref="K22:P22"/>
    <mergeCell ref="F23:G23"/>
    <mergeCell ref="H23:I23"/>
    <mergeCell ref="K23:N23"/>
    <mergeCell ref="O23:P23"/>
    <mergeCell ref="F24:G24"/>
    <mergeCell ref="H24:I24"/>
    <mergeCell ref="K24:N24"/>
    <mergeCell ref="A62:C62"/>
    <mergeCell ref="D62:E62"/>
    <mergeCell ref="G62:H65"/>
    <mergeCell ref="A63:C63"/>
    <mergeCell ref="D63:E63"/>
    <mergeCell ref="A64:C64"/>
    <mergeCell ref="A65:C65"/>
    <mergeCell ref="AR55:AR58"/>
    <mergeCell ref="AT55:AZ58"/>
    <mergeCell ref="BA55:BA58"/>
    <mergeCell ref="J54:O54"/>
    <mergeCell ref="J55:P55"/>
    <mergeCell ref="A56:G56"/>
    <mergeCell ref="A57:G59"/>
    <mergeCell ref="H57:H59"/>
    <mergeCell ref="A61:E61"/>
    <mergeCell ref="G61:H61"/>
    <mergeCell ref="A54:F54"/>
    <mergeCell ref="AK53:AP53"/>
    <mergeCell ref="S54:X54"/>
    <mergeCell ref="AK54:AQ54"/>
    <mergeCell ref="A55:F55"/>
    <mergeCell ref="S55:Y55"/>
    <mergeCell ref="AB55:AH58"/>
    <mergeCell ref="S56:Y59"/>
    <mergeCell ref="Z56:Z59"/>
    <mergeCell ref="AB53:AG53"/>
    <mergeCell ref="AB54:AH54"/>
    <mergeCell ref="AI55:AI58"/>
    <mergeCell ref="AK55:AQ58"/>
    <mergeCell ref="J52:P52"/>
    <mergeCell ref="J53:O53"/>
    <mergeCell ref="J56:P59"/>
    <mergeCell ref="Q56:Q59"/>
    <mergeCell ref="K25:N25"/>
    <mergeCell ref="K26:N26"/>
    <mergeCell ref="K27:N27"/>
    <mergeCell ref="K28:N28"/>
    <mergeCell ref="K29:N29"/>
    <mergeCell ref="K30:N30"/>
    <mergeCell ref="J33:Q51"/>
    <mergeCell ref="F13:G13"/>
    <mergeCell ref="H13:I13"/>
    <mergeCell ref="K13:N13"/>
    <mergeCell ref="R13:V13"/>
    <mergeCell ref="H14:I14"/>
    <mergeCell ref="K14:N14"/>
    <mergeCell ref="U14:V14"/>
    <mergeCell ref="R20:T20"/>
    <mergeCell ref="R21:T21"/>
    <mergeCell ref="K20:N20"/>
    <mergeCell ref="K21:N21"/>
    <mergeCell ref="F19:G19"/>
    <mergeCell ref="F20:G20"/>
    <mergeCell ref="H20:I20"/>
    <mergeCell ref="O20:P20"/>
    <mergeCell ref="F21:G21"/>
    <mergeCell ref="H21:I21"/>
    <mergeCell ref="O21:P21"/>
    <mergeCell ref="H19:I19"/>
    <mergeCell ref="K19:N19"/>
    <mergeCell ref="O19:P19"/>
    <mergeCell ref="R19:T19"/>
    <mergeCell ref="U19:V19"/>
    <mergeCell ref="F17:G17"/>
    <mergeCell ref="U11:V11"/>
    <mergeCell ref="F12:G12"/>
    <mergeCell ref="H12:I12"/>
    <mergeCell ref="K12:N12"/>
    <mergeCell ref="R12:T12"/>
    <mergeCell ref="A9:C9"/>
    <mergeCell ref="A10:A11"/>
    <mergeCell ref="B10:B11"/>
    <mergeCell ref="C10:C11"/>
    <mergeCell ref="D10:D11"/>
    <mergeCell ref="E10:E11"/>
    <mergeCell ref="F10:G11"/>
    <mergeCell ref="H10:I11"/>
    <mergeCell ref="K10:N10"/>
    <mergeCell ref="O10:P10"/>
    <mergeCell ref="R10:T10"/>
    <mergeCell ref="L11:M11"/>
    <mergeCell ref="O11:P11"/>
    <mergeCell ref="R11:T11"/>
    <mergeCell ref="A3:D3"/>
    <mergeCell ref="A4:D4"/>
    <mergeCell ref="A5:D5"/>
    <mergeCell ref="A6:D6"/>
    <mergeCell ref="A8:I8"/>
    <mergeCell ref="K8:P8"/>
    <mergeCell ref="R8:V8"/>
    <mergeCell ref="D9:E9"/>
    <mergeCell ref="K9:N9"/>
    <mergeCell ref="O9:P9"/>
    <mergeCell ref="R9:T9"/>
    <mergeCell ref="U9:V9"/>
    <mergeCell ref="H17:I17"/>
    <mergeCell ref="K17:N17"/>
    <mergeCell ref="R17:T17"/>
    <mergeCell ref="F18:G18"/>
    <mergeCell ref="H18:I18"/>
    <mergeCell ref="R18:V18"/>
    <mergeCell ref="K18:N18"/>
    <mergeCell ref="O18:P18"/>
    <mergeCell ref="O14:P14"/>
    <mergeCell ref="R14:T14"/>
    <mergeCell ref="R15:T15"/>
    <mergeCell ref="R16:T16"/>
    <mergeCell ref="F14:G14"/>
    <mergeCell ref="F15:G15"/>
    <mergeCell ref="H15:I15"/>
    <mergeCell ref="K15:N15"/>
    <mergeCell ref="O15:P15"/>
    <mergeCell ref="H16:I16"/>
    <mergeCell ref="K16:P16"/>
    <mergeCell ref="F16:G16"/>
    <mergeCell ref="X13:AA13"/>
    <mergeCell ref="X14:AA14"/>
    <mergeCell ref="X15:AA15"/>
    <mergeCell ref="AB15:AC15"/>
    <mergeCell ref="X16:AA16"/>
    <mergeCell ref="X17:AA17"/>
    <mergeCell ref="X8:AC8"/>
    <mergeCell ref="AE8:AK8"/>
    <mergeCell ref="AE9:AK29"/>
    <mergeCell ref="X10:AA10"/>
    <mergeCell ref="X11:AA11"/>
    <mergeCell ref="X12:AA12"/>
    <mergeCell ref="AB12:AC12"/>
    <mergeCell ref="X9:AA9"/>
    <mergeCell ref="AB9:AC9"/>
  </mergeCells>
  <conditionalFormatting sqref="K11:L11 N11:O11">
    <cfRule type="expression" dxfId="19" priority="1">
      <formula>$O$10="Team Built"</formula>
    </cfRule>
  </conditionalFormatting>
  <conditionalFormatting sqref="K14:K15 O14:O15">
    <cfRule type="expression" dxfId="18" priority="2">
      <formula>$O$10="Purchased"</formula>
    </cfRule>
  </conditionalFormatting>
  <conditionalFormatting sqref="K20 O20:P20">
    <cfRule type="expression" dxfId="17" priority="3">
      <formula>$O$19&lt;&gt;"Other"</formula>
    </cfRule>
  </conditionalFormatting>
  <conditionalFormatting sqref="A63:A64 D63 D64:E64 F63:F64">
    <cfRule type="expression" dxfId="16" priority="4">
      <formula>$D$62 = "Team Designed"</formula>
    </cfRule>
  </conditionalFormatting>
  <conditionalFormatting sqref="A65 D65:F65">
    <cfRule type="expression" dxfId="15" priority="5">
      <formula>$D$62 = "Purchased"</formula>
    </cfRule>
  </conditionalFormatting>
  <conditionalFormatting sqref="H53:H55">
    <cfRule type="expression" dxfId="14" priority="6">
      <formula>$D$62 = "Team Designed"</formula>
    </cfRule>
  </conditionalFormatting>
  <conditionalFormatting sqref="Q53:Q54">
    <cfRule type="expression" dxfId="13" priority="7">
      <formula>$D$62 = "Team Designed"</formula>
    </cfRule>
  </conditionalFormatting>
  <conditionalFormatting sqref="Z53:Z54">
    <cfRule type="expression" dxfId="12" priority="8">
      <formula>$D$62 = "Team Designed"</formula>
    </cfRule>
  </conditionalFormatting>
  <conditionalFormatting sqref="AI53">
    <cfRule type="expression" dxfId="11" priority="9">
      <formula>$D$62 = "Team Designed"</formula>
    </cfRule>
  </conditionalFormatting>
  <conditionalFormatting sqref="AR53">
    <cfRule type="expression" dxfId="10" priority="10">
      <formula>$D$62 = "Team Designed"</formula>
    </cfRule>
  </conditionalFormatting>
  <conditionalFormatting sqref="BA53">
    <cfRule type="expression" dxfId="9" priority="11">
      <formula>$D$62 = "Team Designed"</formula>
    </cfRule>
  </conditionalFormatting>
  <conditionalFormatting sqref="K24 O24:Q24">
    <cfRule type="expression" dxfId="8" priority="12">
      <formula>$O$23="On cell terminal"</formula>
    </cfRule>
  </conditionalFormatting>
  <conditionalFormatting sqref="V12">
    <cfRule type="expression" dxfId="7" priority="13">
      <formula>$N$23="On cell terminal"</formula>
    </cfRule>
  </conditionalFormatting>
  <conditionalFormatting sqref="R11:W12">
    <cfRule type="expression" dxfId="6" priority="14">
      <formula>$E$3 ="Series"</formula>
    </cfRule>
  </conditionalFormatting>
  <dataValidations count="12">
    <dataValidation type="list" allowBlank="1" showErrorMessage="1" sqref="O10" xr:uid="{00000000-0002-0000-0300-000000000000}">
      <formula1>"Purchased,Team Built"</formula1>
    </dataValidation>
    <dataValidation type="list" allowBlank="1" showErrorMessage="1" sqref="AH53 AQ53 AZ53 P53:P54 Y53:Y54 G53:G55" xr:uid="{00000000-0002-0000-0300-000001000000}">
      <formula1>"TRUE,FALSE"</formula1>
    </dataValidation>
    <dataValidation type="list" allowBlank="1" showErrorMessage="1" sqref="O23" xr:uid="{00000000-0002-0000-0300-000002000000}">
      <formula1>"On cell terminal,On bus bar"</formula1>
    </dataValidation>
    <dataValidation type="list" allowBlank="1" showErrorMessage="1" sqref="E3" xr:uid="{00000000-0002-0000-0300-000003000000}">
      <formula1>"Parallel,Series"</formula1>
    </dataValidation>
    <dataValidation type="list" allowBlank="1" showErrorMessage="1" sqref="D62" xr:uid="{00000000-0002-0000-0300-000004000000}">
      <formula1>"Purchased,Team Designed"</formula1>
    </dataValidation>
    <dataValidation type="list" allowBlank="1" showErrorMessage="1" sqref="D9" xr:uid="{00000000-0002-0000-0300-000005000000}">
      <formula1>"Parallel then Series,Series then Parallel"</formula1>
    </dataValidation>
    <dataValidation type="list" allowBlank="1" showErrorMessage="1" sqref="U14" xr:uid="{00000000-0002-0000-0300-000006000000}">
      <formula1>ContactorNames</formula1>
    </dataValidation>
    <dataValidation type="list" allowBlank="1" showErrorMessage="1" sqref="AB9 AB12 AB15" xr:uid="{00000000-0002-0000-0300-000007000000}">
      <formula1>InsulationNames</formula1>
    </dataValidation>
    <dataValidation type="list" allowBlank="1" showErrorMessage="1" sqref="U11 O18 U19 D63" xr:uid="{00000000-0002-0000-0300-000008000000}">
      <formula1>FuseNames</formula1>
    </dataValidation>
    <dataValidation type="list" allowBlank="1" showErrorMessage="1" sqref="O9" xr:uid="{00000000-0002-0000-0300-000009000000}">
      <formula1>"Distributed,Centralized"</formula1>
    </dataValidation>
    <dataValidation type="list" allowBlank="1" showErrorMessage="1" sqref="O19" xr:uid="{00000000-0002-0000-0300-00000A000000}">
      <formula1>"BMS PCB,Conductor,Other"</formula1>
    </dataValidation>
    <dataValidation type="list" allowBlank="1" showErrorMessage="1" sqref="U9" xr:uid="{00000000-0002-0000-0300-00000B000000}">
      <formula1>ConnectorNames</formula1>
    </dataValidation>
  </dataValidations>
  <pageMargins left="0.7" right="0.7" top="0.75" bottom="0.75" header="0" footer="0"/>
  <pageSetup orientation="portrait"/>
  <headerFooter>
    <oddFooter>&amp;R#FF0000Public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zoomScale="55" zoomScaleNormal="55" workbookViewId="0">
      <selection activeCell="D5" sqref="D5"/>
    </sheetView>
  </sheetViews>
  <sheetFormatPr defaultColWidth="11.1796875" defaultRowHeight="15" customHeight="1" x14ac:dyDescent="0.25"/>
  <cols>
    <col min="1" max="3" width="8.7265625" customWidth="1"/>
    <col min="4" max="4" width="8.90625" customWidth="1"/>
    <col min="5" max="26" width="8.7265625" customWidth="1"/>
  </cols>
  <sheetData>
    <row r="1" spans="1:26" ht="14.25" customHeight="1" x14ac:dyDescent="0.25">
      <c r="A1" s="3" t="s">
        <v>1</v>
      </c>
      <c r="B1" s="2" t="str">
        <f t="array" aca="1" ref="B1" ca="1">IF(SUM(COUNTIF(INDIRECT({"PrechargeDischarge!$F$2","PrechargeDischarge!$L$2","PrechargeDischarge!$R$2"}), "="&amp;IncompleteText)), IncompleteText, IF(SUM(COUNTIF(INDIRECT({"PrechargeDischarge!$F$2","PrechargeDischarge!$L$2","PrechargeDischarge!$R$2"}), "="&amp;ErrorText)), ErrorText, OKText))</f>
        <v>BLANK</v>
      </c>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46" t="s">
        <v>93</v>
      </c>
      <c r="B2" s="47"/>
      <c r="C2" s="47"/>
      <c r="D2" s="47"/>
      <c r="E2" s="48"/>
      <c r="F2" s="2" t="str">
        <f ca="1">IF(COUNTIF(F3:F22, "="&amp;IncompleteText), IncompleteText, IF(COUNTIF(F3:F22, "="&amp;ErrorText), ErrorText, OKText))</f>
        <v>BLANK</v>
      </c>
      <c r="G2" s="46" t="s">
        <v>94</v>
      </c>
      <c r="H2" s="47"/>
      <c r="I2" s="47"/>
      <c r="J2" s="47"/>
      <c r="K2" s="48"/>
      <c r="L2" s="2" t="str">
        <f ca="1">IF(COUNTIF(L3:L16, "="&amp;IncompleteText), IncompleteText, IF(COUNTIF(L3:L16, "="&amp;ErrorText), ErrorText, OKText))</f>
        <v>BLANK</v>
      </c>
      <c r="M2" s="46" t="s">
        <v>179</v>
      </c>
      <c r="N2" s="47"/>
      <c r="O2" s="47"/>
      <c r="P2" s="47"/>
      <c r="Q2" s="48"/>
      <c r="R2" s="2" t="str">
        <f ca="1">IF(COUNTIF(R3:R8, "="&amp;IncompleteText), IncompleteText, IF(COUNTIF(R3:R8, "="&amp;ErrorText), ErrorText, OKText))</f>
        <v>BLANK</v>
      </c>
      <c r="S2" s="90" t="s">
        <v>44</v>
      </c>
      <c r="T2" s="136"/>
      <c r="U2" s="1"/>
      <c r="V2" s="1"/>
      <c r="W2" s="1"/>
      <c r="X2" s="1"/>
      <c r="Y2" s="1"/>
      <c r="Z2" s="1"/>
    </row>
    <row r="3" spans="1:26" ht="14.25" customHeight="1" x14ac:dyDescent="0.25">
      <c r="A3" s="67" t="s">
        <v>180</v>
      </c>
      <c r="B3" s="68"/>
      <c r="C3" s="73"/>
      <c r="D3" s="61"/>
      <c r="E3" s="63"/>
      <c r="F3" s="2" t="str">
        <f t="shared" ref="F3:F5" si="0">IF(ISBLANK(D3), IncompleteText, OKText)</f>
        <v>BLANK</v>
      </c>
      <c r="G3" s="67" t="s">
        <v>180</v>
      </c>
      <c r="H3" s="68"/>
      <c r="I3" s="73"/>
      <c r="J3" s="61"/>
      <c r="K3" s="63"/>
      <c r="L3" s="2" t="str">
        <f t="shared" ref="L3:L5" si="1">IF(ISBLANK(J3), IncompleteText, OKText)</f>
        <v>BLANK</v>
      </c>
      <c r="M3" s="67" t="s">
        <v>180</v>
      </c>
      <c r="N3" s="68"/>
      <c r="O3" s="73"/>
      <c r="P3" s="61"/>
      <c r="Q3" s="63"/>
      <c r="R3" s="2" t="str">
        <f t="shared" ref="R3:R5" si="2">IF(ISBLANK(P3), IncompleteText, OKText)</f>
        <v>BLANK</v>
      </c>
      <c r="S3" s="137" t="s">
        <v>323</v>
      </c>
      <c r="T3" s="93"/>
      <c r="U3" s="1"/>
      <c r="V3" s="1"/>
      <c r="W3" s="1"/>
      <c r="X3" s="1"/>
      <c r="Y3" s="1"/>
      <c r="Z3" s="1"/>
    </row>
    <row r="4" spans="1:26" ht="14.25" customHeight="1" x14ac:dyDescent="0.25">
      <c r="A4" s="67" t="s">
        <v>181</v>
      </c>
      <c r="B4" s="68"/>
      <c r="C4" s="73"/>
      <c r="D4" s="30"/>
      <c r="F4" s="2" t="str">
        <f t="shared" si="0"/>
        <v>BLANK</v>
      </c>
      <c r="G4" s="67" t="s">
        <v>181</v>
      </c>
      <c r="H4" s="68"/>
      <c r="I4" s="73"/>
      <c r="J4" s="30"/>
      <c r="L4" s="2" t="str">
        <f t="shared" si="1"/>
        <v>BLANK</v>
      </c>
      <c r="M4" s="67" t="s">
        <v>181</v>
      </c>
      <c r="N4" s="68"/>
      <c r="O4" s="73"/>
      <c r="P4" s="85"/>
      <c r="Q4" s="63"/>
      <c r="R4" s="2" t="str">
        <f t="shared" si="2"/>
        <v>BLANK</v>
      </c>
      <c r="S4" s="68"/>
      <c r="T4" s="68"/>
      <c r="U4" s="1"/>
      <c r="V4" s="1"/>
      <c r="W4" s="1"/>
      <c r="X4" s="1"/>
      <c r="Y4" s="1"/>
      <c r="Z4" s="1"/>
    </row>
    <row r="5" spans="1:26" ht="14.25" customHeight="1" x14ac:dyDescent="0.25">
      <c r="A5" s="67" t="s">
        <v>182</v>
      </c>
      <c r="B5" s="68"/>
      <c r="C5" s="73"/>
      <c r="D5" s="30"/>
      <c r="F5" s="2" t="str">
        <f t="shared" si="0"/>
        <v>BLANK</v>
      </c>
      <c r="G5" s="67" t="s">
        <v>182</v>
      </c>
      <c r="H5" s="68"/>
      <c r="I5" s="73"/>
      <c r="J5" s="30"/>
      <c r="L5" s="2" t="str">
        <f t="shared" si="1"/>
        <v>BLANK</v>
      </c>
      <c r="M5" s="67" t="s">
        <v>182</v>
      </c>
      <c r="N5" s="68"/>
      <c r="O5" s="73"/>
      <c r="P5" s="85"/>
      <c r="Q5" s="63"/>
      <c r="R5" s="2" t="str">
        <f t="shared" si="2"/>
        <v>BLANK</v>
      </c>
      <c r="S5" s="68"/>
      <c r="T5" s="68"/>
      <c r="U5" s="1"/>
      <c r="V5" s="1"/>
      <c r="W5" s="1"/>
      <c r="X5" s="1"/>
      <c r="Y5" s="1"/>
      <c r="Z5" s="1"/>
    </row>
    <row r="6" spans="1:26" ht="14.25" customHeight="1" x14ac:dyDescent="0.25">
      <c r="A6" s="67" t="s">
        <v>183</v>
      </c>
      <c r="B6" s="68"/>
      <c r="C6" s="73"/>
      <c r="D6" s="16" t="e">
        <f ca="1">VLOOKUP(D3, ResistorsTable, 5, )*D5/D4</f>
        <v>#N/A</v>
      </c>
      <c r="E6" s="10" t="s">
        <v>184</v>
      </c>
      <c r="F6" s="1"/>
      <c r="G6" s="67" t="s">
        <v>183</v>
      </c>
      <c r="H6" s="68"/>
      <c r="I6" s="73"/>
      <c r="J6" s="16" t="e">
        <f ca="1">VLOOKUP(J3, ResistorsTable, 5, )*J5/J4</f>
        <v>#N/A</v>
      </c>
      <c r="K6" s="10" t="s">
        <v>184</v>
      </c>
      <c r="L6" s="1"/>
      <c r="M6" s="67" t="s">
        <v>183</v>
      </c>
      <c r="N6" s="68"/>
      <c r="O6" s="73"/>
      <c r="P6" s="16" t="e">
        <f ca="1">VLOOKUP(P3, ResistorsTable, 5, )*P5/P4</f>
        <v>#N/A</v>
      </c>
      <c r="Q6" s="10" t="s">
        <v>184</v>
      </c>
      <c r="R6" s="2" t="e">
        <f ca="1">IF(MaxTSVoltage&lt;=200,IF(P6=5000, OKText, ErrorText),IF(MaxTSVoltage &gt; 400, IF(P6=15000, OKText, ErrorText), IF(P6=10000, OKText, ErrorText)))</f>
        <v>#N/A</v>
      </c>
      <c r="S6" s="68"/>
      <c r="T6" s="68"/>
      <c r="U6" s="1"/>
      <c r="V6" s="1"/>
      <c r="W6" s="1"/>
      <c r="X6" s="1"/>
      <c r="Y6" s="1"/>
      <c r="Z6" s="1"/>
    </row>
    <row r="7" spans="1:26" ht="14.25" customHeight="1" x14ac:dyDescent="0.25">
      <c r="A7" s="67" t="s">
        <v>185</v>
      </c>
      <c r="B7" s="68"/>
      <c r="C7" s="73"/>
      <c r="D7" s="16" t="e">
        <f ca="1">VLOOKUP(D3, ResistorsTable, 6, FALSE)*D4*D5</f>
        <v>#N/A</v>
      </c>
      <c r="E7" s="10" t="s">
        <v>186</v>
      </c>
      <c r="F7" s="1"/>
      <c r="G7" s="67" t="s">
        <v>185</v>
      </c>
      <c r="H7" s="68"/>
      <c r="I7" s="73"/>
      <c r="J7" s="16" t="e">
        <f ca="1">VLOOKUP(J3, ResistorsTable, 6, FALSE)*J4*J5</f>
        <v>#N/A</v>
      </c>
      <c r="K7" s="10" t="s">
        <v>186</v>
      </c>
      <c r="L7" s="1"/>
      <c r="M7" s="67" t="s">
        <v>185</v>
      </c>
      <c r="N7" s="68"/>
      <c r="O7" s="73"/>
      <c r="P7" s="16" t="e">
        <f ca="1">VLOOKUP(P3, ResistorsTable, 6, FALSE)*P5*P4</f>
        <v>#N/A</v>
      </c>
      <c r="Q7" s="10" t="s">
        <v>186</v>
      </c>
      <c r="R7" s="2" t="e">
        <f ca="1">IF(P7&lt;MaxTSVoltage^2/P6, ErrorText, OKText)</f>
        <v>#N/A</v>
      </c>
      <c r="S7" s="68"/>
      <c r="T7" s="68"/>
      <c r="U7" s="1"/>
      <c r="V7" s="1"/>
      <c r="W7" s="1"/>
      <c r="X7" s="1"/>
      <c r="Y7" s="1"/>
      <c r="Z7" s="1"/>
    </row>
    <row r="8" spans="1:26" ht="14.25" customHeight="1" x14ac:dyDescent="0.25">
      <c r="A8" s="67" t="s">
        <v>187</v>
      </c>
      <c r="B8" s="68"/>
      <c r="C8" s="73"/>
      <c r="D8" s="16" t="e">
        <f ca="1">VLOOKUP(D3, ResistorsTable, 7, FALSE)*D4*D5</f>
        <v>#N/A</v>
      </c>
      <c r="E8" s="10" t="s">
        <v>186</v>
      </c>
      <c r="F8" s="1"/>
      <c r="G8" s="67" t="s">
        <v>187</v>
      </c>
      <c r="H8" s="68"/>
      <c r="I8" s="73"/>
      <c r="J8" s="16" t="e">
        <f ca="1">VLOOKUP(J3, ResistorsTable, 7, FALSE)*J4*J5</f>
        <v>#N/A</v>
      </c>
      <c r="K8" s="10" t="s">
        <v>186</v>
      </c>
      <c r="L8" s="2" t="e">
        <f ca="1">IF(J8&lt;MaxTSVoltage^2/DischargeRes, ErrorText, OKText)</f>
        <v>#N/A</v>
      </c>
      <c r="M8" s="67" t="s">
        <v>188</v>
      </c>
      <c r="N8" s="68"/>
      <c r="O8" s="73"/>
      <c r="P8" s="16" t="e">
        <f ca="1">VLOOKUP(P3, ResistorsTable, 4, FALSE)*P5</f>
        <v>#N/A</v>
      </c>
      <c r="Q8" s="10" t="s">
        <v>14</v>
      </c>
      <c r="R8" s="2" t="e">
        <f ca="1">IF(P8&lt;MaxTSVoltage, ErrorText, OKText)</f>
        <v>#N/A</v>
      </c>
      <c r="S8" s="68"/>
      <c r="T8" s="68"/>
      <c r="U8" s="1"/>
      <c r="V8" s="1"/>
      <c r="W8" s="1"/>
      <c r="X8" s="1"/>
      <c r="Y8" s="1"/>
      <c r="Z8" s="1"/>
    </row>
    <row r="9" spans="1:26" ht="14.25" customHeight="1" x14ac:dyDescent="0.25">
      <c r="A9" s="67" t="s">
        <v>188</v>
      </c>
      <c r="B9" s="68"/>
      <c r="C9" s="73"/>
      <c r="D9" s="16" t="e">
        <f ca="1">VLOOKUP(D3, ResistorsTable, 4, FALSE)*D5</f>
        <v>#N/A</v>
      </c>
      <c r="E9" s="10" t="s">
        <v>14</v>
      </c>
      <c r="F9" s="2" t="e">
        <f ca="1">IF(D9&lt;MaxTSVoltage, ErrorText, OKText)</f>
        <v>#N/A</v>
      </c>
      <c r="G9" s="67" t="s">
        <v>188</v>
      </c>
      <c r="H9" s="68"/>
      <c r="I9" s="73"/>
      <c r="J9" s="16" t="e">
        <f ca="1">VLOOKUP(J3, ResistorsTable, 4, FALSE)*J5</f>
        <v>#N/A</v>
      </c>
      <c r="K9" s="10" t="s">
        <v>14</v>
      </c>
      <c r="L9" s="2" t="e">
        <f ca="1">IF(J9&lt;MaxTSVoltage, ErrorText, OKText)</f>
        <v>#N/A</v>
      </c>
      <c r="M9" s="1"/>
      <c r="N9" s="1"/>
      <c r="O9" s="1"/>
      <c r="P9" s="1"/>
      <c r="Q9" s="1"/>
      <c r="R9" s="1"/>
      <c r="S9" s="1"/>
      <c r="T9" s="1"/>
      <c r="U9" s="1"/>
      <c r="V9" s="1"/>
      <c r="W9" s="1"/>
      <c r="X9" s="1"/>
      <c r="Y9" s="1"/>
      <c r="Z9" s="1"/>
    </row>
    <row r="10" spans="1:26" ht="14.25" customHeight="1" x14ac:dyDescent="0.25">
      <c r="A10" s="67" t="s">
        <v>189</v>
      </c>
      <c r="B10" s="68"/>
      <c r="C10" s="73"/>
      <c r="D10" s="39"/>
      <c r="E10" s="10" t="s">
        <v>190</v>
      </c>
      <c r="F10" s="2" t="str">
        <f>IF(ISBLANK(BusCap), IncompleteText, OKText)</f>
        <v>BLANK</v>
      </c>
      <c r="G10" s="67" t="s">
        <v>191</v>
      </c>
      <c r="H10" s="68"/>
      <c r="I10" s="73"/>
      <c r="J10" s="16" t="e">
        <f ca="1">MaxTSVoltage^2/DischargeRes</f>
        <v>#N/A</v>
      </c>
      <c r="K10" s="10" t="s">
        <v>186</v>
      </c>
      <c r="L10" s="1"/>
      <c r="M10" s="1"/>
      <c r="N10" s="1"/>
      <c r="O10" s="1"/>
      <c r="P10" s="1"/>
      <c r="Q10" s="1"/>
      <c r="R10" s="1"/>
      <c r="S10" s="1"/>
      <c r="T10" s="1"/>
      <c r="U10" s="1"/>
      <c r="V10" s="1"/>
      <c r="W10" s="1"/>
      <c r="X10" s="1"/>
      <c r="Y10" s="1"/>
      <c r="Z10" s="1"/>
    </row>
    <row r="11" spans="1:26" ht="14.25" customHeight="1" x14ac:dyDescent="0.25">
      <c r="A11" s="67" t="s">
        <v>192</v>
      </c>
      <c r="B11" s="68"/>
      <c r="C11" s="73"/>
      <c r="D11" s="61"/>
      <c r="E11" s="63"/>
      <c r="F11" s="2" t="str">
        <f>IF(ISBLANK(D11), IncompleteText, OKText)</f>
        <v>BLANK</v>
      </c>
      <c r="G11" s="67" t="s">
        <v>193</v>
      </c>
      <c r="H11" s="68"/>
      <c r="I11" s="73"/>
      <c r="J11" s="19" t="e">
        <f ca="1">MaxTSVoltage/DischargeRes</f>
        <v>#N/A</v>
      </c>
      <c r="K11" s="10" t="s">
        <v>16</v>
      </c>
      <c r="L11" s="1"/>
      <c r="M11" s="1"/>
      <c r="N11" s="1"/>
      <c r="O11" s="1"/>
      <c r="P11" s="1"/>
      <c r="Q11" s="1"/>
      <c r="R11" s="1"/>
      <c r="S11" s="1"/>
      <c r="T11" s="1"/>
      <c r="U11" s="1"/>
      <c r="V11" s="1"/>
      <c r="W11" s="1"/>
      <c r="X11" s="1"/>
      <c r="Y11" s="1"/>
      <c r="Z11" s="1"/>
    </row>
    <row r="12" spans="1:26" ht="14.25" customHeight="1" x14ac:dyDescent="0.25">
      <c r="A12" s="67" t="s">
        <v>194</v>
      </c>
      <c r="B12" s="68"/>
      <c r="C12" s="73"/>
      <c r="D12" s="169"/>
      <c r="E12" s="10" t="s">
        <v>195</v>
      </c>
      <c r="F12" s="2" t="str">
        <f>IF(D11&lt;&gt;"Time", "", IF(ISBLANK(D12), IncompleteText, IF(D12 &lt; MAX(D17*2, D17+0.5), ErrorText, OKText)))</f>
        <v/>
      </c>
      <c r="G12" s="67" t="s">
        <v>196</v>
      </c>
      <c r="H12" s="68"/>
      <c r="I12" s="68"/>
      <c r="J12" s="16" t="e">
        <f ca="1">-LN(60/MaxTSVoltage)*DischargeRes*(BusCap/1000)</f>
        <v>#DIV/0!</v>
      </c>
      <c r="K12" s="10" t="s">
        <v>197</v>
      </c>
      <c r="L12" s="1"/>
      <c r="M12" s="1"/>
      <c r="N12" s="1"/>
      <c r="O12" s="1"/>
      <c r="P12" s="1"/>
      <c r="Q12" s="1"/>
      <c r="R12" s="1"/>
      <c r="S12" s="1"/>
      <c r="T12" s="1"/>
      <c r="U12" s="1"/>
      <c r="V12" s="1"/>
      <c r="W12" s="1"/>
      <c r="X12" s="1"/>
      <c r="Y12" s="1"/>
      <c r="Z12" s="1"/>
    </row>
    <row r="13" spans="1:26" ht="14.25" customHeight="1" x14ac:dyDescent="0.25">
      <c r="A13" s="67" t="s">
        <v>198</v>
      </c>
      <c r="B13" s="68"/>
      <c r="C13" s="73"/>
      <c r="D13" s="169"/>
      <c r="E13" s="10" t="s">
        <v>14</v>
      </c>
      <c r="F13" s="2" t="str">
        <f>IF(D11&lt;&gt;"Delta Voltage", "", IF(ISBLANK(D13), IncompleteText, IF(D13 &gt; MaxTSVoltage*0.1, ErrorText, OKText)))</f>
        <v/>
      </c>
      <c r="G13" s="67" t="s">
        <v>199</v>
      </c>
      <c r="H13" s="68"/>
      <c r="I13" s="73"/>
      <c r="J13" s="61"/>
      <c r="K13" s="63"/>
      <c r="L13" s="2" t="str">
        <f>IF(ISBLANK(J13), IncompleteText, OKText)</f>
        <v>BLANK</v>
      </c>
      <c r="M13" s="1"/>
      <c r="N13" s="1"/>
      <c r="O13" s="1"/>
      <c r="P13" s="1"/>
      <c r="Q13" s="1"/>
      <c r="R13" s="1"/>
      <c r="S13" s="1"/>
      <c r="T13" s="1"/>
      <c r="U13" s="1"/>
      <c r="V13" s="1"/>
      <c r="W13" s="1"/>
      <c r="X13" s="1"/>
      <c r="Y13" s="1"/>
      <c r="Z13" s="1"/>
    </row>
    <row r="14" spans="1:26" ht="14.25" customHeight="1" x14ac:dyDescent="0.25">
      <c r="A14" s="67" t="s">
        <v>200</v>
      </c>
      <c r="B14" s="68"/>
      <c r="C14" s="73"/>
      <c r="D14" s="169"/>
      <c r="E14" s="10" t="s">
        <v>153</v>
      </c>
      <c r="F14" s="2" t="str">
        <f>IF(D11&lt;&gt;"Ratio", "", IF(ISBLANK(D14), IncompleteText, IF(D14 &lt; 90, ErrorText, OKText)))</f>
        <v/>
      </c>
      <c r="G14" s="67" t="s">
        <v>201</v>
      </c>
      <c r="H14" s="68"/>
      <c r="I14" s="73"/>
      <c r="J14" s="16" t="e">
        <f ca="1">VLOOKUP(J13, ContactorsTable, 4, FALSE)</f>
        <v>#N/A</v>
      </c>
      <c r="K14" s="10" t="s">
        <v>14</v>
      </c>
      <c r="L14" s="2" t="e">
        <f ca="1">IF(J14&lt;MaxTSVoltage, ErrorText, OKText)</f>
        <v>#N/A</v>
      </c>
      <c r="M14" s="1"/>
      <c r="N14" s="1"/>
      <c r="O14" s="1"/>
      <c r="P14" s="1"/>
      <c r="Q14" s="1"/>
      <c r="R14" s="1"/>
      <c r="S14" s="1"/>
      <c r="T14" s="1"/>
      <c r="U14" s="1"/>
      <c r="V14" s="1"/>
      <c r="W14" s="1"/>
      <c r="X14" s="1"/>
      <c r="Y14" s="1"/>
      <c r="Z14" s="1"/>
    </row>
    <row r="15" spans="1:26" ht="14.25" customHeight="1" x14ac:dyDescent="0.25">
      <c r="A15" s="67" t="s">
        <v>191</v>
      </c>
      <c r="B15" s="68"/>
      <c r="C15" s="73"/>
      <c r="D15" s="16" t="e">
        <f ca="1">MaxTSVoltage^2/PrechargeRes</f>
        <v>#N/A</v>
      </c>
      <c r="E15" s="10" t="s">
        <v>186</v>
      </c>
      <c r="F15" s="1"/>
      <c r="G15" s="67" t="s">
        <v>202</v>
      </c>
      <c r="H15" s="68"/>
      <c r="I15" s="73"/>
      <c r="J15" s="16" t="e">
        <f ca="1">VLOOKUP(J13, ContactorsTable, 5, FALSE)</f>
        <v>#N/A</v>
      </c>
      <c r="K15" s="10" t="s">
        <v>16</v>
      </c>
      <c r="L15" s="2" t="e">
        <f ca="1">IF(J15&lt;J11, ErrorText, OKText)</f>
        <v>#N/A</v>
      </c>
      <c r="M15" s="1"/>
      <c r="N15" s="1"/>
      <c r="O15" s="1"/>
      <c r="P15" s="1"/>
      <c r="Q15" s="1"/>
      <c r="R15" s="1"/>
      <c r="S15" s="1"/>
      <c r="T15" s="1"/>
      <c r="U15" s="1"/>
      <c r="V15" s="1"/>
      <c r="W15" s="1"/>
      <c r="X15" s="1"/>
      <c r="Y15" s="1"/>
      <c r="Z15" s="1"/>
    </row>
    <row r="16" spans="1:26" ht="14.25" customHeight="1" x14ac:dyDescent="0.25">
      <c r="A16" s="67" t="s">
        <v>193</v>
      </c>
      <c r="B16" s="68"/>
      <c r="C16" s="73"/>
      <c r="D16" s="19" t="e">
        <f ca="1">MaxTSVoltage/PrechargeRes</f>
        <v>#N/A</v>
      </c>
      <c r="E16" s="10" t="s">
        <v>16</v>
      </c>
      <c r="F16" s="1"/>
      <c r="G16" s="67" t="s">
        <v>59</v>
      </c>
      <c r="H16" s="68"/>
      <c r="I16" s="73"/>
      <c r="J16" s="16" t="e">
        <f ca="1">VLOOKUP(J13, ContactorsTable, 7, FALSE)</f>
        <v>#N/A</v>
      </c>
      <c r="L16" s="2" t="e">
        <f ca="1">IF(J16&lt;&gt; "NC", ErrorText, OKText)</f>
        <v>#N/A</v>
      </c>
      <c r="M16" s="1"/>
      <c r="N16" s="1"/>
      <c r="O16" s="1"/>
      <c r="P16" s="1"/>
      <c r="Q16" s="1"/>
      <c r="R16" s="1"/>
      <c r="S16" s="1"/>
      <c r="T16" s="1"/>
      <c r="U16" s="1"/>
      <c r="V16" s="1"/>
      <c r="W16" s="1"/>
      <c r="X16" s="1"/>
      <c r="Y16" s="1"/>
      <c r="Z16" s="1"/>
    </row>
    <row r="17" spans="1:26" ht="14.25" customHeight="1" x14ac:dyDescent="0.25">
      <c r="A17" s="67" t="s">
        <v>203</v>
      </c>
      <c r="B17" s="68"/>
      <c r="C17" s="73"/>
      <c r="D17" s="19" t="e">
        <f ca="1">-LN(0.1)*(BusCap/1000)*PrechargeRes</f>
        <v>#N/A</v>
      </c>
      <c r="E17" s="10" t="s">
        <v>195</v>
      </c>
      <c r="F17" s="1"/>
      <c r="G17" s="90" t="s">
        <v>44</v>
      </c>
      <c r="H17" s="136"/>
      <c r="I17" s="1"/>
      <c r="J17" s="1"/>
      <c r="K17" s="1"/>
      <c r="L17" s="1"/>
      <c r="M17" s="1"/>
      <c r="N17" s="1"/>
      <c r="O17" s="1"/>
      <c r="P17" s="1"/>
      <c r="Q17" s="1"/>
      <c r="R17" s="1"/>
      <c r="S17" s="1"/>
      <c r="T17" s="1"/>
      <c r="U17" s="1"/>
      <c r="V17" s="1"/>
      <c r="W17" s="1"/>
      <c r="X17" s="1"/>
      <c r="Y17" s="1"/>
      <c r="Z17" s="1"/>
    </row>
    <row r="18" spans="1:26" ht="14.25" customHeight="1" x14ac:dyDescent="0.25">
      <c r="A18" s="76" t="s">
        <v>204</v>
      </c>
      <c r="B18" s="68"/>
      <c r="C18" s="73"/>
      <c r="D18" s="19" t="e">
        <f ca="1">MaxTSVoltage^2*(BusCap/1000)/2*(1-EXP(-D17*2/(PrechargeRes*(BusCap/1000))))</f>
        <v>#N/A</v>
      </c>
      <c r="E18" s="10" t="s">
        <v>205</v>
      </c>
      <c r="F18" s="1"/>
      <c r="G18" s="28" t="s">
        <v>324</v>
      </c>
      <c r="H18" s="28" t="s">
        <v>325</v>
      </c>
      <c r="I18" s="1"/>
      <c r="J18" s="1"/>
      <c r="K18" s="1"/>
      <c r="L18" s="1"/>
      <c r="M18" s="1"/>
      <c r="N18" s="1"/>
      <c r="O18" s="1"/>
      <c r="P18" s="1"/>
      <c r="Q18" s="1"/>
      <c r="R18" s="1"/>
      <c r="S18" s="1"/>
      <c r="T18" s="1"/>
      <c r="U18" s="1"/>
      <c r="V18" s="1"/>
      <c r="W18" s="1"/>
      <c r="X18" s="1"/>
      <c r="Y18" s="1"/>
      <c r="Z18" s="1"/>
    </row>
    <row r="19" spans="1:26" ht="14.25" customHeight="1" x14ac:dyDescent="0.25">
      <c r="A19" s="67" t="s">
        <v>206</v>
      </c>
      <c r="B19" s="68"/>
      <c r="C19" s="73"/>
      <c r="D19" s="20" t="e">
        <f ca="1">D18/D17</f>
        <v>#N/A</v>
      </c>
      <c r="E19" s="10" t="s">
        <v>186</v>
      </c>
      <c r="F19" s="1"/>
      <c r="G19" s="1"/>
      <c r="H19" s="1"/>
      <c r="I19" s="1"/>
      <c r="J19" s="1"/>
      <c r="K19" s="1"/>
      <c r="L19" s="1"/>
      <c r="M19" s="1"/>
      <c r="N19" s="1"/>
      <c r="O19" s="1"/>
      <c r="P19" s="1"/>
      <c r="Q19" s="1"/>
      <c r="R19" s="1"/>
      <c r="S19" s="1"/>
      <c r="T19" s="1"/>
      <c r="U19" s="1"/>
      <c r="V19" s="1"/>
      <c r="W19" s="1"/>
      <c r="X19" s="1"/>
      <c r="Y19" s="1"/>
      <c r="Z19" s="1"/>
    </row>
    <row r="20" spans="1:26" ht="14.25" customHeight="1" x14ac:dyDescent="0.25">
      <c r="A20" s="67" t="s">
        <v>199</v>
      </c>
      <c r="B20" s="68"/>
      <c r="C20" s="73"/>
      <c r="D20" s="61"/>
      <c r="E20" s="63"/>
      <c r="F20" s="2" t="str">
        <f>IF(ISBLANK(D20), IncompleteText, OKText)</f>
        <v>BLANK</v>
      </c>
      <c r="G20" s="1"/>
      <c r="H20" s="1"/>
      <c r="I20" s="1"/>
      <c r="J20" s="1"/>
      <c r="K20" s="1"/>
      <c r="L20" s="1"/>
      <c r="M20" s="1"/>
      <c r="N20" s="1"/>
      <c r="O20" s="1"/>
      <c r="P20" s="1"/>
      <c r="Q20" s="1"/>
      <c r="R20" s="1"/>
      <c r="S20" s="1"/>
      <c r="T20" s="1"/>
      <c r="U20" s="1"/>
      <c r="V20" s="1"/>
      <c r="W20" s="1"/>
      <c r="X20" s="1"/>
      <c r="Y20" s="1"/>
      <c r="Z20" s="1"/>
    </row>
    <row r="21" spans="1:26" ht="14.25" customHeight="1" x14ac:dyDescent="0.25">
      <c r="A21" s="67" t="s">
        <v>201</v>
      </c>
      <c r="B21" s="68"/>
      <c r="C21" s="73"/>
      <c r="D21" s="16" t="e">
        <f ca="1">VLOOKUP(D20, ContactorsTable, 4, FALSE)</f>
        <v>#N/A</v>
      </c>
      <c r="E21" s="10" t="s">
        <v>14</v>
      </c>
      <c r="F21" s="2" t="e">
        <f ca="1">IF(D21&lt;MaxTSVoltage, ErrorText, OKText)</f>
        <v>#N/A</v>
      </c>
      <c r="G21" s="1"/>
      <c r="H21" s="1"/>
      <c r="I21" s="1"/>
      <c r="J21" s="1"/>
      <c r="K21" s="1"/>
      <c r="L21" s="1"/>
      <c r="M21" s="1"/>
      <c r="N21" s="1"/>
      <c r="O21" s="1"/>
      <c r="P21" s="1"/>
      <c r="Q21" s="1"/>
      <c r="R21" s="1"/>
      <c r="S21" s="1"/>
      <c r="T21" s="1"/>
      <c r="U21" s="1"/>
      <c r="V21" s="1"/>
      <c r="W21" s="1"/>
      <c r="X21" s="1"/>
      <c r="Y21" s="1"/>
      <c r="Z21" s="1"/>
    </row>
    <row r="22" spans="1:26" ht="14.25" customHeight="1" x14ac:dyDescent="0.25">
      <c r="A22" s="67" t="s">
        <v>202</v>
      </c>
      <c r="B22" s="68"/>
      <c r="C22" s="73"/>
      <c r="D22" s="16" t="e">
        <f ca="1">VLOOKUP(D20, ContactorsTable, 5, FALSE)</f>
        <v>#N/A</v>
      </c>
      <c r="E22" s="10" t="s">
        <v>16</v>
      </c>
      <c r="F22" s="2" t="e">
        <f ca="1">IF(D22&lt;D16, ErrorText, OKText)</f>
        <v>#N/A</v>
      </c>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49" t="s">
        <v>17</v>
      </c>
      <c r="B24" s="50"/>
      <c r="C24" s="50"/>
      <c r="D24" s="50"/>
      <c r="E24" s="50"/>
      <c r="F24" s="50"/>
      <c r="G24" s="51"/>
      <c r="H24" s="1"/>
      <c r="I24" s="1"/>
      <c r="J24" s="1"/>
      <c r="K24" s="1"/>
      <c r="L24" s="1"/>
      <c r="M24" s="1"/>
      <c r="N24" s="1"/>
      <c r="O24" s="1"/>
      <c r="P24" s="1"/>
      <c r="Q24" s="1"/>
      <c r="R24" s="1"/>
      <c r="S24" s="1"/>
      <c r="T24" s="1"/>
      <c r="U24" s="1"/>
      <c r="V24" s="1"/>
      <c r="W24" s="1"/>
      <c r="X24" s="1"/>
      <c r="Y24" s="1"/>
      <c r="Z24" s="1"/>
    </row>
    <row r="25" spans="1:26" ht="14.25" customHeight="1" x14ac:dyDescent="0.25">
      <c r="A25" s="52"/>
      <c r="B25" s="53"/>
      <c r="C25" s="53"/>
      <c r="D25" s="53"/>
      <c r="E25" s="53"/>
      <c r="F25" s="53"/>
      <c r="G25" s="54"/>
      <c r="H25" s="1"/>
      <c r="I25" s="1"/>
      <c r="J25" s="1"/>
      <c r="K25" s="1"/>
      <c r="L25" s="1"/>
      <c r="M25" s="1"/>
      <c r="N25" s="1"/>
      <c r="O25" s="1"/>
      <c r="P25" s="1"/>
      <c r="Q25" s="1"/>
      <c r="R25" s="1"/>
      <c r="S25" s="1"/>
      <c r="T25" s="1"/>
      <c r="U25" s="1"/>
      <c r="V25" s="1"/>
      <c r="W25" s="1"/>
      <c r="X25" s="1"/>
      <c r="Y25" s="1"/>
      <c r="Z25" s="1"/>
    </row>
    <row r="26" spans="1:26" ht="14.25" customHeight="1" x14ac:dyDescent="0.25">
      <c r="A26" s="55"/>
      <c r="B26" s="56"/>
      <c r="C26" s="56"/>
      <c r="D26" s="56"/>
      <c r="E26" s="56"/>
      <c r="F26" s="56"/>
      <c r="G26" s="57"/>
      <c r="H26" s="1"/>
      <c r="I26" s="1"/>
      <c r="J26" s="1"/>
      <c r="K26" s="1"/>
      <c r="L26" s="1"/>
      <c r="M26" s="1"/>
      <c r="N26" s="1"/>
      <c r="O26" s="1"/>
      <c r="P26" s="1"/>
      <c r="Q26" s="1"/>
      <c r="R26" s="1"/>
      <c r="S26" s="1"/>
      <c r="T26" s="1"/>
      <c r="U26" s="1"/>
      <c r="V26" s="1"/>
      <c r="W26" s="1"/>
      <c r="X26" s="1"/>
      <c r="Y26" s="1"/>
      <c r="Z26" s="1"/>
    </row>
    <row r="27" spans="1:26" ht="14.25" customHeight="1" x14ac:dyDescent="0.25">
      <c r="A27" s="55"/>
      <c r="B27" s="56"/>
      <c r="C27" s="56"/>
      <c r="D27" s="56"/>
      <c r="E27" s="56"/>
      <c r="F27" s="56"/>
      <c r="G27" s="57"/>
      <c r="H27" s="1"/>
      <c r="I27" s="1"/>
      <c r="J27" s="1"/>
      <c r="K27" s="1"/>
      <c r="L27" s="1"/>
      <c r="M27" s="1"/>
      <c r="N27" s="1"/>
      <c r="O27" s="1"/>
      <c r="P27" s="1"/>
      <c r="Q27" s="1"/>
      <c r="R27" s="1"/>
      <c r="S27" s="1"/>
      <c r="T27" s="1"/>
      <c r="U27" s="1"/>
      <c r="V27" s="1"/>
      <c r="W27" s="1"/>
      <c r="X27" s="1"/>
      <c r="Y27" s="1"/>
      <c r="Z27" s="1"/>
    </row>
    <row r="28" spans="1:26" ht="14.25" customHeight="1" x14ac:dyDescent="0.25">
      <c r="A28" s="55"/>
      <c r="B28" s="56"/>
      <c r="C28" s="56"/>
      <c r="D28" s="56"/>
      <c r="E28" s="56"/>
      <c r="F28" s="56"/>
      <c r="G28" s="57"/>
      <c r="H28" s="1"/>
      <c r="I28" s="1"/>
      <c r="J28" s="1"/>
      <c r="K28" s="1"/>
      <c r="L28" s="1"/>
      <c r="M28" s="1"/>
      <c r="N28" s="1"/>
      <c r="O28" s="1"/>
      <c r="P28" s="1"/>
      <c r="Q28" s="1"/>
      <c r="R28" s="1"/>
      <c r="S28" s="1"/>
      <c r="T28" s="1"/>
      <c r="U28" s="1"/>
      <c r="V28" s="1"/>
      <c r="W28" s="1"/>
      <c r="X28" s="1"/>
      <c r="Y28" s="1"/>
      <c r="Z28" s="1"/>
    </row>
    <row r="29" spans="1:26" ht="14.25" customHeight="1" x14ac:dyDescent="0.25">
      <c r="A29" s="55"/>
      <c r="B29" s="56"/>
      <c r="C29" s="56"/>
      <c r="D29" s="56"/>
      <c r="E29" s="56"/>
      <c r="F29" s="56"/>
      <c r="G29" s="57"/>
      <c r="H29" s="1"/>
      <c r="I29" s="1"/>
      <c r="J29" s="1"/>
      <c r="K29" s="1"/>
      <c r="L29" s="1"/>
      <c r="M29" s="1"/>
      <c r="N29" s="1"/>
      <c r="O29" s="1"/>
      <c r="P29" s="1"/>
      <c r="Q29" s="1"/>
      <c r="R29" s="1"/>
      <c r="S29" s="1"/>
      <c r="T29" s="1"/>
      <c r="U29" s="1"/>
      <c r="V29" s="1"/>
      <c r="W29" s="1"/>
      <c r="X29" s="1"/>
      <c r="Y29" s="1"/>
      <c r="Z29" s="1"/>
    </row>
    <row r="30" spans="1:26" ht="14.25" customHeight="1" x14ac:dyDescent="0.25">
      <c r="A30" s="55"/>
      <c r="B30" s="56"/>
      <c r="C30" s="56"/>
      <c r="D30" s="56"/>
      <c r="E30" s="56"/>
      <c r="F30" s="56"/>
      <c r="G30" s="57"/>
      <c r="H30" s="1"/>
      <c r="I30" s="1"/>
      <c r="J30" s="1"/>
      <c r="K30" s="1"/>
      <c r="L30" s="1"/>
      <c r="M30" s="1"/>
      <c r="N30" s="1"/>
      <c r="O30" s="1"/>
      <c r="P30" s="1"/>
      <c r="Q30" s="1"/>
      <c r="R30" s="1"/>
      <c r="S30" s="1"/>
      <c r="T30" s="1"/>
      <c r="U30" s="1"/>
      <c r="V30" s="1"/>
      <c r="W30" s="1"/>
      <c r="X30" s="1"/>
      <c r="Y30" s="1"/>
      <c r="Z30" s="1"/>
    </row>
    <row r="31" spans="1:26" ht="14.25" customHeight="1" x14ac:dyDescent="0.25">
      <c r="A31" s="55"/>
      <c r="B31" s="56"/>
      <c r="C31" s="56"/>
      <c r="D31" s="56"/>
      <c r="E31" s="56"/>
      <c r="F31" s="56"/>
      <c r="G31" s="57"/>
      <c r="H31" s="1"/>
      <c r="I31" s="1"/>
      <c r="J31" s="1"/>
      <c r="K31" s="1"/>
      <c r="L31" s="1"/>
      <c r="M31" s="1"/>
      <c r="N31" s="1"/>
      <c r="O31" s="1"/>
      <c r="P31" s="1"/>
      <c r="Q31" s="1"/>
      <c r="R31" s="1"/>
      <c r="S31" s="1"/>
      <c r="T31" s="1"/>
      <c r="U31" s="1"/>
      <c r="V31" s="1"/>
      <c r="W31" s="1"/>
      <c r="X31" s="1"/>
      <c r="Y31" s="1"/>
      <c r="Z31" s="1"/>
    </row>
    <row r="32" spans="1:26" ht="14.25" customHeight="1" x14ac:dyDescent="0.25">
      <c r="A32" s="55"/>
      <c r="B32" s="56"/>
      <c r="C32" s="56"/>
      <c r="D32" s="56"/>
      <c r="E32" s="56"/>
      <c r="F32" s="56"/>
      <c r="G32" s="57"/>
      <c r="H32" s="1"/>
      <c r="I32" s="1"/>
      <c r="J32" s="1"/>
      <c r="K32" s="1"/>
      <c r="L32" s="1"/>
      <c r="M32" s="1"/>
      <c r="N32" s="1"/>
      <c r="O32" s="1"/>
      <c r="P32" s="1"/>
      <c r="Q32" s="1"/>
      <c r="R32" s="1"/>
      <c r="S32" s="1"/>
      <c r="T32" s="1"/>
      <c r="U32" s="1"/>
      <c r="V32" s="1"/>
      <c r="W32" s="1"/>
      <c r="X32" s="1"/>
      <c r="Y32" s="1"/>
      <c r="Z32" s="1"/>
    </row>
    <row r="33" spans="1:26" ht="14.25" customHeight="1" x14ac:dyDescent="0.25">
      <c r="A33" s="55"/>
      <c r="B33" s="56"/>
      <c r="C33" s="56"/>
      <c r="D33" s="56"/>
      <c r="E33" s="56"/>
      <c r="F33" s="56"/>
      <c r="G33" s="57"/>
      <c r="H33" s="1"/>
      <c r="I33" s="1"/>
      <c r="J33" s="1"/>
      <c r="K33" s="1"/>
      <c r="L33" s="1"/>
      <c r="M33" s="1"/>
      <c r="N33" s="1"/>
      <c r="O33" s="1"/>
      <c r="P33" s="1"/>
      <c r="Q33" s="1"/>
      <c r="R33" s="1"/>
      <c r="S33" s="1"/>
      <c r="T33" s="1"/>
      <c r="U33" s="1"/>
      <c r="V33" s="1"/>
      <c r="W33" s="1"/>
      <c r="X33" s="1"/>
      <c r="Y33" s="1"/>
      <c r="Z33" s="1"/>
    </row>
    <row r="34" spans="1:26" ht="14.25" customHeight="1" x14ac:dyDescent="0.25">
      <c r="A34" s="55"/>
      <c r="B34" s="56"/>
      <c r="C34" s="56"/>
      <c r="D34" s="56"/>
      <c r="E34" s="56"/>
      <c r="F34" s="56"/>
      <c r="G34" s="57"/>
      <c r="H34" s="1"/>
      <c r="I34" s="1"/>
      <c r="J34" s="1"/>
      <c r="K34" s="1"/>
      <c r="L34" s="1"/>
      <c r="M34" s="1"/>
      <c r="N34" s="1"/>
      <c r="O34" s="1"/>
      <c r="P34" s="1"/>
      <c r="Q34" s="1"/>
      <c r="R34" s="1"/>
      <c r="S34" s="1"/>
      <c r="T34" s="1"/>
      <c r="U34" s="1"/>
      <c r="V34" s="1"/>
      <c r="W34" s="1"/>
      <c r="X34" s="1"/>
      <c r="Y34" s="1"/>
      <c r="Z34" s="1"/>
    </row>
    <row r="35" spans="1:26" ht="14.25" customHeight="1" x14ac:dyDescent="0.25">
      <c r="A35" s="55"/>
      <c r="B35" s="56"/>
      <c r="C35" s="56"/>
      <c r="D35" s="56"/>
      <c r="E35" s="56"/>
      <c r="F35" s="56"/>
      <c r="G35" s="57"/>
      <c r="H35" s="1"/>
      <c r="I35" s="1"/>
      <c r="J35" s="1"/>
      <c r="K35" s="1"/>
      <c r="L35" s="1"/>
      <c r="M35" s="1"/>
      <c r="N35" s="1"/>
      <c r="O35" s="1"/>
      <c r="P35" s="1"/>
      <c r="Q35" s="1"/>
      <c r="R35" s="1"/>
      <c r="S35" s="1"/>
      <c r="T35" s="1"/>
      <c r="U35" s="1"/>
      <c r="V35" s="1"/>
      <c r="W35" s="1"/>
      <c r="X35" s="1"/>
      <c r="Y35" s="1"/>
      <c r="Z35" s="1"/>
    </row>
    <row r="36" spans="1:26" ht="14.25" customHeight="1" x14ac:dyDescent="0.25">
      <c r="A36" s="55"/>
      <c r="B36" s="56"/>
      <c r="C36" s="56"/>
      <c r="D36" s="56"/>
      <c r="E36" s="56"/>
      <c r="F36" s="56"/>
      <c r="G36" s="57"/>
      <c r="H36" s="1"/>
      <c r="I36" s="1"/>
      <c r="J36" s="1"/>
      <c r="K36" s="1"/>
      <c r="L36" s="1"/>
      <c r="M36" s="1"/>
      <c r="N36" s="1"/>
      <c r="O36" s="1"/>
      <c r="P36" s="1"/>
      <c r="Q36" s="1"/>
      <c r="R36" s="1"/>
      <c r="S36" s="1"/>
      <c r="T36" s="1"/>
      <c r="U36" s="1"/>
      <c r="V36" s="1"/>
      <c r="W36" s="1"/>
      <c r="X36" s="1"/>
      <c r="Y36" s="1"/>
      <c r="Z36" s="1"/>
    </row>
    <row r="37" spans="1:26" ht="14.25" customHeight="1" x14ac:dyDescent="0.25">
      <c r="A37" s="55"/>
      <c r="B37" s="56"/>
      <c r="C37" s="56"/>
      <c r="D37" s="56"/>
      <c r="E37" s="56"/>
      <c r="F37" s="56"/>
      <c r="G37" s="57"/>
      <c r="H37" s="1"/>
      <c r="I37" s="1"/>
      <c r="J37" s="1"/>
      <c r="K37" s="1"/>
      <c r="L37" s="1"/>
      <c r="M37" s="1"/>
      <c r="N37" s="1"/>
      <c r="O37" s="1"/>
      <c r="P37" s="1"/>
      <c r="Q37" s="1"/>
      <c r="R37" s="1"/>
      <c r="S37" s="1"/>
      <c r="T37" s="1"/>
      <c r="U37" s="1"/>
      <c r="V37" s="1"/>
      <c r="W37" s="1"/>
      <c r="X37" s="1"/>
      <c r="Y37" s="1"/>
      <c r="Z37" s="1"/>
    </row>
    <row r="38" spans="1:26" ht="14.25" customHeight="1" x14ac:dyDescent="0.25">
      <c r="A38" s="55"/>
      <c r="B38" s="56"/>
      <c r="C38" s="56"/>
      <c r="D38" s="56"/>
      <c r="E38" s="56"/>
      <c r="F38" s="56"/>
      <c r="G38" s="57"/>
      <c r="H38" s="1"/>
      <c r="I38" s="1"/>
      <c r="J38" s="1"/>
      <c r="K38" s="1"/>
      <c r="L38" s="1"/>
      <c r="M38" s="1"/>
      <c r="N38" s="1"/>
      <c r="O38" s="1"/>
      <c r="P38" s="1"/>
      <c r="Q38" s="1"/>
      <c r="R38" s="1"/>
      <c r="S38" s="1"/>
      <c r="T38" s="1"/>
      <c r="U38" s="1"/>
      <c r="V38" s="1"/>
      <c r="W38" s="1"/>
      <c r="X38" s="1"/>
      <c r="Y38" s="1"/>
      <c r="Z38" s="1"/>
    </row>
    <row r="39" spans="1:26" ht="14.25" customHeight="1" x14ac:dyDescent="0.25">
      <c r="A39" s="55"/>
      <c r="B39" s="56"/>
      <c r="C39" s="56"/>
      <c r="D39" s="56"/>
      <c r="E39" s="56"/>
      <c r="F39" s="56"/>
      <c r="G39" s="57"/>
      <c r="H39" s="1"/>
      <c r="I39" s="1"/>
      <c r="J39" s="1"/>
      <c r="K39" s="1"/>
      <c r="L39" s="1"/>
      <c r="M39" s="1"/>
      <c r="N39" s="1"/>
      <c r="O39" s="1"/>
      <c r="P39" s="1"/>
      <c r="Q39" s="1"/>
      <c r="R39" s="1"/>
      <c r="S39" s="1"/>
      <c r="T39" s="1"/>
      <c r="U39" s="1"/>
      <c r="V39" s="1"/>
      <c r="W39" s="1"/>
      <c r="X39" s="1"/>
      <c r="Y39" s="1"/>
      <c r="Z39" s="1"/>
    </row>
    <row r="40" spans="1:26" ht="14.25" customHeight="1" x14ac:dyDescent="0.25">
      <c r="A40" s="58"/>
      <c r="B40" s="59"/>
      <c r="C40" s="59"/>
      <c r="D40" s="59"/>
      <c r="E40" s="59"/>
      <c r="F40" s="59"/>
      <c r="G40" s="60"/>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mkacb/VwmsSy0y/cQhFNAy39Z7/2ZM1VeEGbMgfKoWEXR5IsfiUusYOzIk1CBdgL/SILlVWdqsW7uKBoSfoZ3g==" saltValue="dpvCtO+mxqbhbvd89tEdig==" spinCount="100000" sheet="1" scenarios="1" formatCells="0" insertHyperlinks="0" selectLockedCells="1"/>
  <mergeCells count="56">
    <mergeCell ref="G10:I10"/>
    <mergeCell ref="G11:I11"/>
    <mergeCell ref="A8:C8"/>
    <mergeCell ref="G8:I8"/>
    <mergeCell ref="A9:C9"/>
    <mergeCell ref="G9:I9"/>
    <mergeCell ref="A10:C10"/>
    <mergeCell ref="A11:C11"/>
    <mergeCell ref="D11:E11"/>
    <mergeCell ref="G6:I6"/>
    <mergeCell ref="G7:I7"/>
    <mergeCell ref="M6:O6"/>
    <mergeCell ref="M7:O7"/>
    <mergeCell ref="J3:K3"/>
    <mergeCell ref="M3:O3"/>
    <mergeCell ref="M4:O4"/>
    <mergeCell ref="M5:O5"/>
    <mergeCell ref="G4:I4"/>
    <mergeCell ref="G5:I5"/>
    <mergeCell ref="A2:E2"/>
    <mergeCell ref="G2:K2"/>
    <mergeCell ref="M2:Q2"/>
    <mergeCell ref="S2:T2"/>
    <mergeCell ref="D3:E3"/>
    <mergeCell ref="G3:I3"/>
    <mergeCell ref="P3:Q3"/>
    <mergeCell ref="S3:T8"/>
    <mergeCell ref="P4:Q4"/>
    <mergeCell ref="P5:Q5"/>
    <mergeCell ref="M8:O8"/>
    <mergeCell ref="A3:C3"/>
    <mergeCell ref="A4:C4"/>
    <mergeCell ref="A5:C5"/>
    <mergeCell ref="A6:C6"/>
    <mergeCell ref="A7:C7"/>
    <mergeCell ref="A22:C22"/>
    <mergeCell ref="A24:G24"/>
    <mergeCell ref="A25:G40"/>
    <mergeCell ref="A16:C16"/>
    <mergeCell ref="G16:I16"/>
    <mergeCell ref="A17:C17"/>
    <mergeCell ref="G17:H17"/>
    <mergeCell ref="A18:C18"/>
    <mergeCell ref="A19:C19"/>
    <mergeCell ref="D20:E20"/>
    <mergeCell ref="A14:C14"/>
    <mergeCell ref="A15:C15"/>
    <mergeCell ref="A20:C20"/>
    <mergeCell ref="A21:C21"/>
    <mergeCell ref="G14:I14"/>
    <mergeCell ref="G15:I15"/>
    <mergeCell ref="A12:C12"/>
    <mergeCell ref="G12:I12"/>
    <mergeCell ref="A13:C13"/>
    <mergeCell ref="G13:I13"/>
    <mergeCell ref="J13:K13"/>
  </mergeCells>
  <conditionalFormatting sqref="A12 D12:F12">
    <cfRule type="expression" dxfId="5" priority="1">
      <formula>$D$11 &lt;&gt; "Time"</formula>
    </cfRule>
  </conditionalFormatting>
  <conditionalFormatting sqref="A13 D13:F13">
    <cfRule type="expression" dxfId="4" priority="2">
      <formula>$D$11 &lt;&gt; "Delta Voltage"</formula>
    </cfRule>
  </conditionalFormatting>
  <conditionalFormatting sqref="A14:F14">
    <cfRule type="expression" dxfId="3" priority="3">
      <formula>$D$11&lt;&gt;"Ratio"</formula>
    </cfRule>
  </conditionalFormatting>
  <dataValidations count="4">
    <dataValidation type="list" allowBlank="1" showErrorMessage="1" sqref="D3 J3 P3" xr:uid="{00000000-0002-0000-0400-000000000000}">
      <formula1>ResistorsNames</formula1>
    </dataValidation>
    <dataValidation type="decimal" allowBlank="1" showErrorMessage="1" sqref="D4:D5 J4:J5" xr:uid="{00000000-0002-0000-0400-000001000000}">
      <formula1>1</formula1>
      <formula2>1000</formula2>
    </dataValidation>
    <dataValidation type="list" allowBlank="1" showErrorMessage="1" sqref="D11" xr:uid="{00000000-0002-0000-0400-000002000000}">
      <formula1>"Time,Delta Voltage,Ratio"</formula1>
    </dataValidation>
    <dataValidation type="list" allowBlank="1" showErrorMessage="1" sqref="J13 D20" xr:uid="{00000000-0002-0000-0400-000003000000}">
      <formula1>ContactorNames</formula1>
    </dataValidation>
  </dataValidations>
  <pageMargins left="0.7" right="0.7" top="0.75" bottom="0.75" header="0" footer="0"/>
  <pageSetup orientation="portrait" r:id="rId1"/>
  <headerFooter>
    <oddFooter>&amp;R#FF0000Public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zoomScale="55" zoomScaleNormal="55" workbookViewId="0">
      <pane ySplit="1" topLeftCell="A2" activePane="bottomLeft" state="frozen"/>
      <selection activeCell="L11" sqref="L11:P11"/>
      <selection pane="bottomLeft" activeCell="H3" sqref="H3:N10"/>
    </sheetView>
  </sheetViews>
  <sheetFormatPr defaultColWidth="11.1796875" defaultRowHeight="15" customHeight="1" x14ac:dyDescent="0.25"/>
  <cols>
    <col min="1" max="26" width="8.7265625" customWidth="1"/>
  </cols>
  <sheetData>
    <row r="1" spans="1:26" ht="14.25" customHeight="1" x14ac:dyDescent="0.25">
      <c r="A1" s="3" t="s">
        <v>1</v>
      </c>
      <c r="B1" s="2" t="str">
        <f t="array" aca="1" ref="B1" ca="1">IF(SUM(COUNTIF(INDIRECT({"Charging!$F$2","Charging!$H$32","Charging!$Q$32"}), "="&amp;IncompleteText)), IncompleteText, IF(SUM(COUNTIF(INDIRECT({"Charging!$F$2","Charging!$H$32","Charging!$Q$32"}), "="&amp;ErrorText)), ErrorText, OKText))</f>
        <v>BLANK</v>
      </c>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46" t="s">
        <v>207</v>
      </c>
      <c r="B2" s="47"/>
      <c r="C2" s="47"/>
      <c r="D2" s="47"/>
      <c r="E2" s="48"/>
      <c r="F2" s="2" t="str">
        <f>IF(COUNTIF(F3:F11, "="&amp;IncompleteText), IncompleteText, IF(COUNTIF(F3:F11, "="&amp;ErrorText), ErrorText, OKText))</f>
        <v>BLANK</v>
      </c>
      <c r="G2" s="1"/>
      <c r="H2" s="46" t="s">
        <v>17</v>
      </c>
      <c r="I2" s="47"/>
      <c r="J2" s="47"/>
      <c r="K2" s="47"/>
      <c r="L2" s="47"/>
      <c r="M2" s="47"/>
      <c r="N2" s="48"/>
      <c r="O2" s="1"/>
      <c r="P2" s="1"/>
      <c r="Q2" s="1"/>
      <c r="R2" s="1"/>
      <c r="S2" s="1"/>
      <c r="T2" s="1"/>
      <c r="U2" s="1"/>
      <c r="V2" s="1"/>
      <c r="W2" s="1"/>
      <c r="X2" s="1"/>
      <c r="Y2" s="1"/>
      <c r="Z2" s="1"/>
    </row>
    <row r="3" spans="1:26" ht="14.25" customHeight="1" x14ac:dyDescent="0.25">
      <c r="A3" s="67" t="s">
        <v>23</v>
      </c>
      <c r="B3" s="68"/>
      <c r="C3" s="73"/>
      <c r="D3" s="61"/>
      <c r="E3" s="63"/>
      <c r="F3" s="2" t="str">
        <f t="shared" ref="F3:F11" si="0">IF(ISBLANK(D3), IncompleteText, OKText)</f>
        <v>BLANK</v>
      </c>
      <c r="G3" s="1"/>
      <c r="H3" s="104"/>
      <c r="I3" s="96"/>
      <c r="J3" s="96"/>
      <c r="K3" s="96"/>
      <c r="L3" s="96"/>
      <c r="M3" s="96"/>
      <c r="N3" s="105"/>
      <c r="O3" s="1"/>
      <c r="P3" s="1"/>
      <c r="Q3" s="1"/>
      <c r="R3" s="1"/>
      <c r="S3" s="1"/>
      <c r="T3" s="1"/>
      <c r="U3" s="1"/>
      <c r="V3" s="1"/>
      <c r="W3" s="1"/>
      <c r="X3" s="1"/>
      <c r="Y3" s="1"/>
      <c r="Z3" s="1"/>
    </row>
    <row r="4" spans="1:26" ht="14.25" customHeight="1" x14ac:dyDescent="0.25">
      <c r="A4" s="67" t="s">
        <v>24</v>
      </c>
      <c r="B4" s="68"/>
      <c r="C4" s="68"/>
      <c r="D4" s="112"/>
      <c r="E4" s="113"/>
      <c r="F4" s="2" t="str">
        <f t="shared" si="0"/>
        <v>BLANK</v>
      </c>
      <c r="G4" s="1"/>
      <c r="H4" s="106"/>
      <c r="I4" s="99"/>
      <c r="J4" s="99"/>
      <c r="K4" s="99"/>
      <c r="L4" s="99"/>
      <c r="M4" s="99"/>
      <c r="N4" s="107"/>
      <c r="O4" s="1"/>
      <c r="P4" s="1"/>
      <c r="Q4" s="1"/>
      <c r="R4" s="1"/>
      <c r="S4" s="1"/>
      <c r="T4" s="1"/>
      <c r="U4" s="1"/>
      <c r="V4" s="1"/>
      <c r="W4" s="1"/>
      <c r="X4" s="1"/>
      <c r="Y4" s="1"/>
      <c r="Z4" s="1"/>
    </row>
    <row r="5" spans="1:26" ht="14.25" customHeight="1" x14ac:dyDescent="0.25">
      <c r="A5" s="67" t="s">
        <v>34</v>
      </c>
      <c r="B5" s="68"/>
      <c r="C5" s="73"/>
      <c r="D5" s="112"/>
      <c r="E5" s="113"/>
      <c r="F5" s="2" t="str">
        <f t="shared" si="0"/>
        <v>BLANK</v>
      </c>
      <c r="G5" s="1"/>
      <c r="H5" s="106"/>
      <c r="I5" s="99"/>
      <c r="J5" s="99"/>
      <c r="K5" s="99"/>
      <c r="L5" s="99"/>
      <c r="M5" s="99"/>
      <c r="N5" s="107"/>
      <c r="O5" s="1"/>
      <c r="P5" s="1"/>
      <c r="Q5" s="1"/>
      <c r="R5" s="1"/>
      <c r="S5" s="1"/>
      <c r="T5" s="1"/>
      <c r="U5" s="1"/>
      <c r="V5" s="1"/>
      <c r="W5" s="1"/>
      <c r="X5" s="1"/>
      <c r="Y5" s="1"/>
      <c r="Z5" s="1"/>
    </row>
    <row r="6" spans="1:26" ht="14.25" customHeight="1" x14ac:dyDescent="0.25">
      <c r="A6" s="67" t="s">
        <v>208</v>
      </c>
      <c r="B6" s="68"/>
      <c r="C6" s="73"/>
      <c r="D6" s="40"/>
      <c r="E6" s="17" t="s">
        <v>14</v>
      </c>
      <c r="F6" s="2" t="str">
        <f t="shared" si="0"/>
        <v>BLANK</v>
      </c>
      <c r="G6" s="1"/>
      <c r="H6" s="106"/>
      <c r="I6" s="99"/>
      <c r="J6" s="99"/>
      <c r="K6" s="99"/>
      <c r="L6" s="99"/>
      <c r="M6" s="99"/>
      <c r="N6" s="107"/>
      <c r="O6" s="1"/>
      <c r="P6" s="1"/>
      <c r="Q6" s="1"/>
      <c r="R6" s="1"/>
      <c r="S6" s="1"/>
      <c r="T6" s="1"/>
      <c r="U6" s="1"/>
      <c r="V6" s="1"/>
      <c r="W6" s="1"/>
      <c r="X6" s="1"/>
      <c r="Y6" s="1"/>
      <c r="Z6" s="1"/>
    </row>
    <row r="7" spans="1:26" ht="14.25" customHeight="1" x14ac:dyDescent="0.25">
      <c r="A7" s="67" t="s">
        <v>209</v>
      </c>
      <c r="B7" s="68"/>
      <c r="C7" s="73"/>
      <c r="D7" s="40"/>
      <c r="E7" s="17" t="s">
        <v>16</v>
      </c>
      <c r="F7" s="2" t="str">
        <f t="shared" si="0"/>
        <v>BLANK</v>
      </c>
      <c r="G7" s="1"/>
      <c r="H7" s="106"/>
      <c r="I7" s="99"/>
      <c r="J7" s="99"/>
      <c r="K7" s="99"/>
      <c r="L7" s="99"/>
      <c r="M7" s="99"/>
      <c r="N7" s="107"/>
      <c r="O7" s="1"/>
      <c r="P7" s="1"/>
      <c r="Q7" s="1"/>
      <c r="R7" s="1"/>
      <c r="S7" s="1"/>
      <c r="T7" s="1"/>
      <c r="U7" s="1"/>
      <c r="V7" s="1"/>
      <c r="W7" s="1"/>
      <c r="X7" s="1"/>
      <c r="Y7" s="1"/>
      <c r="Z7" s="1"/>
    </row>
    <row r="8" spans="1:26" ht="14.25" customHeight="1" x14ac:dyDescent="0.25">
      <c r="A8" s="67" t="s">
        <v>210</v>
      </c>
      <c r="B8" s="68"/>
      <c r="C8" s="73"/>
      <c r="D8" s="40"/>
      <c r="E8" s="17" t="s">
        <v>14</v>
      </c>
      <c r="F8" s="2" t="str">
        <f t="shared" si="0"/>
        <v>BLANK</v>
      </c>
      <c r="G8" s="1"/>
      <c r="H8" s="106"/>
      <c r="I8" s="99"/>
      <c r="J8" s="99"/>
      <c r="K8" s="99"/>
      <c r="L8" s="99"/>
      <c r="M8" s="99"/>
      <c r="N8" s="107"/>
      <c r="O8" s="1"/>
      <c r="P8" s="1"/>
      <c r="Q8" s="1"/>
      <c r="R8" s="1"/>
      <c r="S8" s="1"/>
      <c r="T8" s="1"/>
      <c r="U8" s="1"/>
      <c r="V8" s="1"/>
      <c r="W8" s="1"/>
      <c r="X8" s="1"/>
      <c r="Y8" s="1"/>
      <c r="Z8" s="1"/>
    </row>
    <row r="9" spans="1:26" ht="14.25" customHeight="1" x14ac:dyDescent="0.25">
      <c r="A9" s="67" t="s">
        <v>211</v>
      </c>
      <c r="B9" s="68"/>
      <c r="C9" s="73"/>
      <c r="D9" s="40"/>
      <c r="E9" s="17" t="s">
        <v>16</v>
      </c>
      <c r="F9" s="2" t="str">
        <f t="shared" si="0"/>
        <v>BLANK</v>
      </c>
      <c r="G9" s="1"/>
      <c r="H9" s="106"/>
      <c r="I9" s="99"/>
      <c r="J9" s="99"/>
      <c r="K9" s="99"/>
      <c r="L9" s="99"/>
      <c r="M9" s="99"/>
      <c r="N9" s="107"/>
      <c r="O9" s="1"/>
      <c r="P9" s="1"/>
      <c r="Q9" s="1"/>
      <c r="R9" s="1"/>
      <c r="S9" s="1"/>
      <c r="T9" s="1"/>
      <c r="U9" s="1"/>
      <c r="V9" s="1"/>
      <c r="W9" s="1"/>
      <c r="X9" s="1"/>
      <c r="Y9" s="1"/>
      <c r="Z9" s="1"/>
    </row>
    <row r="10" spans="1:26" ht="14.25" customHeight="1" x14ac:dyDescent="0.25">
      <c r="A10" s="67" t="s">
        <v>212</v>
      </c>
      <c r="B10" s="68"/>
      <c r="C10" s="73"/>
      <c r="D10" s="40"/>
      <c r="E10" s="17" t="s">
        <v>213</v>
      </c>
      <c r="F10" s="2" t="str">
        <f t="shared" si="0"/>
        <v>BLANK</v>
      </c>
      <c r="G10" s="1"/>
      <c r="H10" s="108"/>
      <c r="I10" s="109"/>
      <c r="J10" s="109"/>
      <c r="K10" s="109"/>
      <c r="L10" s="109"/>
      <c r="M10" s="109"/>
      <c r="N10" s="110"/>
      <c r="O10" s="1"/>
      <c r="P10" s="1"/>
      <c r="Q10" s="1"/>
      <c r="R10" s="1"/>
      <c r="S10" s="1"/>
      <c r="T10" s="1"/>
      <c r="U10" s="1"/>
      <c r="V10" s="1"/>
      <c r="W10" s="1"/>
      <c r="X10" s="1"/>
      <c r="Y10" s="1"/>
      <c r="Z10" s="1"/>
    </row>
    <row r="11" spans="1:26" ht="14.25" customHeight="1" x14ac:dyDescent="0.25">
      <c r="A11" s="67" t="s">
        <v>214</v>
      </c>
      <c r="B11" s="68"/>
      <c r="C11" s="73"/>
      <c r="D11" s="112"/>
      <c r="E11" s="113"/>
      <c r="F11" s="2" t="str">
        <f t="shared" si="0"/>
        <v>BLANK</v>
      </c>
      <c r="G11" s="1"/>
      <c r="H11" s="1"/>
      <c r="I11" s="1"/>
      <c r="J11" s="1"/>
      <c r="K11" s="1"/>
      <c r="L11" s="1"/>
      <c r="M11" s="1"/>
      <c r="N11" s="1"/>
      <c r="O11" s="1"/>
      <c r="P11" s="1"/>
      <c r="Q11" s="1"/>
      <c r="R11" s="1"/>
      <c r="S11" s="1"/>
      <c r="T11" s="1"/>
      <c r="U11" s="1"/>
      <c r="V11" s="1"/>
      <c r="W11" s="1"/>
      <c r="X11" s="1"/>
      <c r="Y11" s="1"/>
      <c r="Z11" s="1"/>
    </row>
    <row r="12" spans="1:26" ht="14.2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25">
      <c r="A13" s="95" t="s">
        <v>215</v>
      </c>
      <c r="B13" s="96"/>
      <c r="C13" s="96"/>
      <c r="D13" s="96"/>
      <c r="E13" s="96"/>
      <c r="F13" s="96"/>
      <c r="G13" s="96"/>
      <c r="H13" s="97"/>
      <c r="I13" s="1"/>
      <c r="J13" s="95" t="s">
        <v>216</v>
      </c>
      <c r="K13" s="96"/>
      <c r="L13" s="96"/>
      <c r="M13" s="96"/>
      <c r="N13" s="96"/>
      <c r="O13" s="96"/>
      <c r="P13" s="96"/>
      <c r="Q13" s="97"/>
      <c r="R13" s="1"/>
      <c r="S13" s="1"/>
      <c r="T13" s="1"/>
      <c r="U13" s="1"/>
      <c r="V13" s="1"/>
      <c r="W13" s="1"/>
      <c r="X13" s="1"/>
      <c r="Y13" s="1"/>
      <c r="Z13" s="1"/>
    </row>
    <row r="14" spans="1:26" ht="14.25" customHeight="1" x14ac:dyDescent="0.25">
      <c r="A14" s="98"/>
      <c r="B14" s="99"/>
      <c r="C14" s="99"/>
      <c r="D14" s="99"/>
      <c r="E14" s="99"/>
      <c r="F14" s="99"/>
      <c r="G14" s="99"/>
      <c r="H14" s="100"/>
      <c r="I14" s="1"/>
      <c r="J14" s="98"/>
      <c r="K14" s="99"/>
      <c r="L14" s="99"/>
      <c r="M14" s="99"/>
      <c r="N14" s="99"/>
      <c r="O14" s="99"/>
      <c r="P14" s="99"/>
      <c r="Q14" s="100"/>
      <c r="R14" s="1"/>
      <c r="S14" s="1"/>
      <c r="T14" s="1"/>
      <c r="U14" s="1"/>
      <c r="V14" s="1"/>
      <c r="W14" s="1"/>
      <c r="X14" s="1"/>
      <c r="Y14" s="1"/>
      <c r="Z14" s="1"/>
    </row>
    <row r="15" spans="1:26" ht="14.25" customHeight="1" x14ac:dyDescent="0.25">
      <c r="A15" s="98"/>
      <c r="B15" s="99"/>
      <c r="C15" s="99"/>
      <c r="D15" s="99"/>
      <c r="E15" s="99"/>
      <c r="F15" s="99"/>
      <c r="G15" s="99"/>
      <c r="H15" s="100"/>
      <c r="I15" s="1"/>
      <c r="J15" s="98"/>
      <c r="K15" s="99"/>
      <c r="L15" s="99"/>
      <c r="M15" s="99"/>
      <c r="N15" s="99"/>
      <c r="O15" s="99"/>
      <c r="P15" s="99"/>
      <c r="Q15" s="100"/>
      <c r="R15" s="1"/>
      <c r="S15" s="1"/>
      <c r="T15" s="1"/>
      <c r="U15" s="1"/>
      <c r="V15" s="1"/>
      <c r="W15" s="1"/>
      <c r="X15" s="1"/>
      <c r="Y15" s="1"/>
      <c r="Z15" s="1"/>
    </row>
    <row r="16" spans="1:26" ht="14.25" customHeight="1" x14ac:dyDescent="0.25">
      <c r="A16" s="98"/>
      <c r="B16" s="99"/>
      <c r="C16" s="99"/>
      <c r="D16" s="99"/>
      <c r="E16" s="99"/>
      <c r="F16" s="99"/>
      <c r="G16" s="99"/>
      <c r="H16" s="100"/>
      <c r="I16" s="1"/>
      <c r="J16" s="98"/>
      <c r="K16" s="99"/>
      <c r="L16" s="99"/>
      <c r="M16" s="99"/>
      <c r="N16" s="99"/>
      <c r="O16" s="99"/>
      <c r="P16" s="99"/>
      <c r="Q16" s="100"/>
      <c r="R16" s="1"/>
      <c r="S16" s="1"/>
      <c r="T16" s="1"/>
      <c r="U16" s="1"/>
      <c r="V16" s="1"/>
      <c r="W16" s="1"/>
      <c r="X16" s="1"/>
      <c r="Y16" s="1"/>
      <c r="Z16" s="1"/>
    </row>
    <row r="17" spans="1:26" ht="14.25" customHeight="1" x14ac:dyDescent="0.25">
      <c r="A17" s="98"/>
      <c r="B17" s="99"/>
      <c r="C17" s="99"/>
      <c r="D17" s="99"/>
      <c r="E17" s="99"/>
      <c r="F17" s="99"/>
      <c r="G17" s="99"/>
      <c r="H17" s="100"/>
      <c r="I17" s="1"/>
      <c r="J17" s="98"/>
      <c r="K17" s="99"/>
      <c r="L17" s="99"/>
      <c r="M17" s="99"/>
      <c r="N17" s="99"/>
      <c r="O17" s="99"/>
      <c r="P17" s="99"/>
      <c r="Q17" s="100"/>
      <c r="R17" s="1"/>
      <c r="S17" s="1"/>
      <c r="T17" s="1"/>
      <c r="U17" s="1"/>
      <c r="V17" s="1"/>
      <c r="W17" s="1"/>
      <c r="X17" s="1"/>
      <c r="Y17" s="1"/>
      <c r="Z17" s="1"/>
    </row>
    <row r="18" spans="1:26" ht="14.25" customHeight="1" x14ac:dyDescent="0.25">
      <c r="A18" s="98"/>
      <c r="B18" s="99"/>
      <c r="C18" s="99"/>
      <c r="D18" s="99"/>
      <c r="E18" s="99"/>
      <c r="F18" s="99"/>
      <c r="G18" s="99"/>
      <c r="H18" s="100"/>
      <c r="I18" s="1"/>
      <c r="J18" s="98"/>
      <c r="K18" s="99"/>
      <c r="L18" s="99"/>
      <c r="M18" s="99"/>
      <c r="N18" s="99"/>
      <c r="O18" s="99"/>
      <c r="P18" s="99"/>
      <c r="Q18" s="100"/>
      <c r="R18" s="1"/>
      <c r="S18" s="1"/>
      <c r="T18" s="1"/>
      <c r="U18" s="1"/>
      <c r="V18" s="1"/>
      <c r="W18" s="1"/>
      <c r="X18" s="1"/>
      <c r="Y18" s="1"/>
      <c r="Z18" s="1"/>
    </row>
    <row r="19" spans="1:26" ht="14.25" customHeight="1" x14ac:dyDescent="0.25">
      <c r="A19" s="98"/>
      <c r="B19" s="99"/>
      <c r="C19" s="99"/>
      <c r="D19" s="99"/>
      <c r="E19" s="99"/>
      <c r="F19" s="99"/>
      <c r="G19" s="99"/>
      <c r="H19" s="100"/>
      <c r="I19" s="1"/>
      <c r="J19" s="98"/>
      <c r="K19" s="99"/>
      <c r="L19" s="99"/>
      <c r="M19" s="99"/>
      <c r="N19" s="99"/>
      <c r="O19" s="99"/>
      <c r="P19" s="99"/>
      <c r="Q19" s="100"/>
      <c r="R19" s="1"/>
      <c r="S19" s="1"/>
      <c r="T19" s="1"/>
      <c r="U19" s="1"/>
      <c r="V19" s="1"/>
      <c r="W19" s="1"/>
      <c r="X19" s="1"/>
      <c r="Y19" s="1"/>
      <c r="Z19" s="1"/>
    </row>
    <row r="20" spans="1:26" ht="14.25" customHeight="1" x14ac:dyDescent="0.25">
      <c r="A20" s="98"/>
      <c r="B20" s="99"/>
      <c r="C20" s="99"/>
      <c r="D20" s="99"/>
      <c r="E20" s="99"/>
      <c r="F20" s="99"/>
      <c r="G20" s="99"/>
      <c r="H20" s="100"/>
      <c r="I20" s="1"/>
      <c r="J20" s="98"/>
      <c r="K20" s="99"/>
      <c r="L20" s="99"/>
      <c r="M20" s="99"/>
      <c r="N20" s="99"/>
      <c r="O20" s="99"/>
      <c r="P20" s="99"/>
      <c r="Q20" s="100"/>
      <c r="R20" s="1"/>
      <c r="S20" s="1"/>
      <c r="T20" s="1"/>
      <c r="U20" s="1"/>
      <c r="V20" s="1"/>
      <c r="W20" s="1"/>
      <c r="X20" s="1"/>
      <c r="Y20" s="1"/>
      <c r="Z20" s="1"/>
    </row>
    <row r="21" spans="1:26" ht="14.25" customHeight="1" x14ac:dyDescent="0.25">
      <c r="A21" s="98"/>
      <c r="B21" s="99"/>
      <c r="C21" s="99"/>
      <c r="D21" s="99"/>
      <c r="E21" s="99"/>
      <c r="F21" s="99"/>
      <c r="G21" s="99"/>
      <c r="H21" s="100"/>
      <c r="I21" s="1"/>
      <c r="J21" s="98"/>
      <c r="K21" s="99"/>
      <c r="L21" s="99"/>
      <c r="M21" s="99"/>
      <c r="N21" s="99"/>
      <c r="O21" s="99"/>
      <c r="P21" s="99"/>
      <c r="Q21" s="100"/>
      <c r="R21" s="1"/>
      <c r="S21" s="1"/>
      <c r="T21" s="1"/>
      <c r="U21" s="1"/>
      <c r="V21" s="1"/>
      <c r="W21" s="1"/>
      <c r="X21" s="1"/>
      <c r="Y21" s="1"/>
      <c r="Z21" s="1"/>
    </row>
    <row r="22" spans="1:26" ht="14.25" customHeight="1" x14ac:dyDescent="0.25">
      <c r="A22" s="98"/>
      <c r="B22" s="99"/>
      <c r="C22" s="99"/>
      <c r="D22" s="99"/>
      <c r="E22" s="99"/>
      <c r="F22" s="99"/>
      <c r="G22" s="99"/>
      <c r="H22" s="100"/>
      <c r="I22" s="1"/>
      <c r="J22" s="98"/>
      <c r="K22" s="99"/>
      <c r="L22" s="99"/>
      <c r="M22" s="99"/>
      <c r="N22" s="99"/>
      <c r="O22" s="99"/>
      <c r="P22" s="99"/>
      <c r="Q22" s="100"/>
      <c r="R22" s="1"/>
      <c r="S22" s="1"/>
      <c r="T22" s="1"/>
      <c r="U22" s="1"/>
      <c r="V22" s="1"/>
      <c r="W22" s="1"/>
      <c r="X22" s="1"/>
      <c r="Y22" s="1"/>
      <c r="Z22" s="1"/>
    </row>
    <row r="23" spans="1:26" ht="14.25" customHeight="1" x14ac:dyDescent="0.25">
      <c r="A23" s="98"/>
      <c r="B23" s="99"/>
      <c r="C23" s="99"/>
      <c r="D23" s="99"/>
      <c r="E23" s="99"/>
      <c r="F23" s="99"/>
      <c r="G23" s="99"/>
      <c r="H23" s="100"/>
      <c r="I23" s="1"/>
      <c r="J23" s="98"/>
      <c r="K23" s="99"/>
      <c r="L23" s="99"/>
      <c r="M23" s="99"/>
      <c r="N23" s="99"/>
      <c r="O23" s="99"/>
      <c r="P23" s="99"/>
      <c r="Q23" s="100"/>
      <c r="R23" s="1"/>
      <c r="S23" s="1"/>
      <c r="T23" s="1"/>
      <c r="U23" s="1"/>
      <c r="V23" s="1"/>
      <c r="W23" s="1"/>
      <c r="X23" s="1"/>
      <c r="Y23" s="1"/>
      <c r="Z23" s="1"/>
    </row>
    <row r="24" spans="1:26" ht="14.25" customHeight="1" x14ac:dyDescent="0.25">
      <c r="A24" s="98"/>
      <c r="B24" s="99"/>
      <c r="C24" s="99"/>
      <c r="D24" s="99"/>
      <c r="E24" s="99"/>
      <c r="F24" s="99"/>
      <c r="G24" s="99"/>
      <c r="H24" s="100"/>
      <c r="I24" s="1"/>
      <c r="J24" s="98"/>
      <c r="K24" s="99"/>
      <c r="L24" s="99"/>
      <c r="M24" s="99"/>
      <c r="N24" s="99"/>
      <c r="O24" s="99"/>
      <c r="P24" s="99"/>
      <c r="Q24" s="100"/>
      <c r="R24" s="1"/>
      <c r="S24" s="1"/>
      <c r="T24" s="1"/>
      <c r="U24" s="1"/>
      <c r="V24" s="1"/>
      <c r="W24" s="1"/>
      <c r="X24" s="1"/>
      <c r="Y24" s="1"/>
      <c r="Z24" s="1"/>
    </row>
    <row r="25" spans="1:26" ht="14.25" customHeight="1" x14ac:dyDescent="0.25">
      <c r="A25" s="98"/>
      <c r="B25" s="99"/>
      <c r="C25" s="99"/>
      <c r="D25" s="99"/>
      <c r="E25" s="99"/>
      <c r="F25" s="99"/>
      <c r="G25" s="99"/>
      <c r="H25" s="100"/>
      <c r="I25" s="1"/>
      <c r="J25" s="98"/>
      <c r="K25" s="99"/>
      <c r="L25" s="99"/>
      <c r="M25" s="99"/>
      <c r="N25" s="99"/>
      <c r="O25" s="99"/>
      <c r="P25" s="99"/>
      <c r="Q25" s="100"/>
      <c r="R25" s="1"/>
      <c r="S25" s="1"/>
      <c r="T25" s="1"/>
      <c r="U25" s="1"/>
      <c r="V25" s="1"/>
      <c r="W25" s="1"/>
      <c r="X25" s="1"/>
      <c r="Y25" s="1"/>
      <c r="Z25" s="1"/>
    </row>
    <row r="26" spans="1:26" ht="14.25" customHeight="1" x14ac:dyDescent="0.25">
      <c r="A26" s="98"/>
      <c r="B26" s="99"/>
      <c r="C26" s="99"/>
      <c r="D26" s="99"/>
      <c r="E26" s="99"/>
      <c r="F26" s="99"/>
      <c r="G26" s="99"/>
      <c r="H26" s="100"/>
      <c r="I26" s="1"/>
      <c r="J26" s="98"/>
      <c r="K26" s="99"/>
      <c r="L26" s="99"/>
      <c r="M26" s="99"/>
      <c r="N26" s="99"/>
      <c r="O26" s="99"/>
      <c r="P26" s="99"/>
      <c r="Q26" s="100"/>
      <c r="R26" s="1"/>
      <c r="S26" s="1"/>
      <c r="T26" s="1"/>
      <c r="U26" s="1"/>
      <c r="V26" s="1"/>
      <c r="W26" s="1"/>
      <c r="X26" s="1"/>
      <c r="Y26" s="1"/>
      <c r="Z26" s="1"/>
    </row>
    <row r="27" spans="1:26" ht="14.25" customHeight="1" x14ac:dyDescent="0.25">
      <c r="A27" s="98"/>
      <c r="B27" s="99"/>
      <c r="C27" s="99"/>
      <c r="D27" s="99"/>
      <c r="E27" s="99"/>
      <c r="F27" s="99"/>
      <c r="G27" s="99"/>
      <c r="H27" s="100"/>
      <c r="I27" s="1"/>
      <c r="J27" s="98"/>
      <c r="K27" s="99"/>
      <c r="L27" s="99"/>
      <c r="M27" s="99"/>
      <c r="N27" s="99"/>
      <c r="O27" s="99"/>
      <c r="P27" s="99"/>
      <c r="Q27" s="100"/>
      <c r="R27" s="1"/>
      <c r="S27" s="1"/>
      <c r="T27" s="1"/>
      <c r="U27" s="1"/>
      <c r="V27" s="1"/>
      <c r="W27" s="1"/>
      <c r="X27" s="1"/>
      <c r="Y27" s="1"/>
      <c r="Z27" s="1"/>
    </row>
    <row r="28" spans="1:26" ht="14.25" customHeight="1" x14ac:dyDescent="0.25">
      <c r="A28" s="98"/>
      <c r="B28" s="99"/>
      <c r="C28" s="99"/>
      <c r="D28" s="99"/>
      <c r="E28" s="99"/>
      <c r="F28" s="99"/>
      <c r="G28" s="99"/>
      <c r="H28" s="100"/>
      <c r="I28" s="1"/>
      <c r="J28" s="98"/>
      <c r="K28" s="99"/>
      <c r="L28" s="99"/>
      <c r="M28" s="99"/>
      <c r="N28" s="99"/>
      <c r="O28" s="99"/>
      <c r="P28" s="99"/>
      <c r="Q28" s="100"/>
      <c r="R28" s="1"/>
      <c r="S28" s="1"/>
      <c r="T28" s="1"/>
      <c r="U28" s="1"/>
      <c r="V28" s="1"/>
      <c r="W28" s="1"/>
      <c r="X28" s="1"/>
      <c r="Y28" s="1"/>
      <c r="Z28" s="1"/>
    </row>
    <row r="29" spans="1:26" ht="14.25" customHeight="1" x14ac:dyDescent="0.25">
      <c r="A29" s="98"/>
      <c r="B29" s="99"/>
      <c r="C29" s="99"/>
      <c r="D29" s="99"/>
      <c r="E29" s="99"/>
      <c r="F29" s="99"/>
      <c r="G29" s="99"/>
      <c r="H29" s="100"/>
      <c r="I29" s="1"/>
      <c r="J29" s="98"/>
      <c r="K29" s="99"/>
      <c r="L29" s="99"/>
      <c r="M29" s="99"/>
      <c r="N29" s="99"/>
      <c r="O29" s="99"/>
      <c r="P29" s="99"/>
      <c r="Q29" s="100"/>
      <c r="R29" s="1"/>
      <c r="S29" s="1"/>
      <c r="T29" s="1"/>
      <c r="U29" s="1"/>
      <c r="V29" s="1"/>
      <c r="W29" s="1"/>
      <c r="X29" s="1"/>
      <c r="Y29" s="1"/>
      <c r="Z29" s="1"/>
    </row>
    <row r="30" spans="1:26" ht="14.25" customHeight="1" x14ac:dyDescent="0.25">
      <c r="A30" s="98"/>
      <c r="B30" s="99"/>
      <c r="C30" s="99"/>
      <c r="D30" s="99"/>
      <c r="E30" s="99"/>
      <c r="F30" s="99"/>
      <c r="G30" s="99"/>
      <c r="H30" s="100"/>
      <c r="I30" s="1"/>
      <c r="J30" s="98"/>
      <c r="K30" s="99"/>
      <c r="L30" s="99"/>
      <c r="M30" s="99"/>
      <c r="N30" s="99"/>
      <c r="O30" s="99"/>
      <c r="P30" s="99"/>
      <c r="Q30" s="100"/>
      <c r="R30" s="1"/>
      <c r="S30" s="1"/>
      <c r="T30" s="1"/>
      <c r="U30" s="1"/>
      <c r="V30" s="1"/>
      <c r="W30" s="1"/>
      <c r="X30" s="1"/>
      <c r="Y30" s="1"/>
      <c r="Z30" s="1"/>
    </row>
    <row r="31" spans="1:26" ht="14.25" customHeight="1" x14ac:dyDescent="0.25">
      <c r="A31" s="101"/>
      <c r="B31" s="102"/>
      <c r="C31" s="102"/>
      <c r="D31" s="102"/>
      <c r="E31" s="102"/>
      <c r="F31" s="102"/>
      <c r="G31" s="102"/>
      <c r="H31" s="103"/>
      <c r="I31" s="1"/>
      <c r="J31" s="101"/>
      <c r="K31" s="102"/>
      <c r="L31" s="102"/>
      <c r="M31" s="102"/>
      <c r="N31" s="102"/>
      <c r="O31" s="102"/>
      <c r="P31" s="102"/>
      <c r="Q31" s="103"/>
      <c r="R31" s="1"/>
      <c r="S31" s="1"/>
      <c r="T31" s="1"/>
      <c r="U31" s="1"/>
      <c r="V31" s="1"/>
      <c r="W31" s="1"/>
      <c r="X31" s="1"/>
      <c r="Y31" s="1"/>
      <c r="Z31" s="1"/>
    </row>
    <row r="32" spans="1:26" ht="14.25" customHeight="1" x14ac:dyDescent="0.25">
      <c r="A32" s="46" t="s">
        <v>217</v>
      </c>
      <c r="B32" s="47"/>
      <c r="C32" s="47"/>
      <c r="D32" s="47"/>
      <c r="E32" s="47"/>
      <c r="F32" s="47"/>
      <c r="G32" s="48"/>
      <c r="H32" s="111" t="str">
        <f>IF(COUNTIF(H34:H39, "="&amp;IncompleteText), IncompleteText, IF(COUNTIF(H34:H39, "="&amp;ErrorText), ErrorText, OKText))</f>
        <v>BLANK</v>
      </c>
      <c r="I32" s="1"/>
      <c r="J32" s="46" t="s">
        <v>303</v>
      </c>
      <c r="K32" s="47"/>
      <c r="L32" s="47"/>
      <c r="M32" s="47"/>
      <c r="N32" s="47"/>
      <c r="O32" s="47"/>
      <c r="P32" s="48"/>
      <c r="Q32" s="111" t="str">
        <f>IF(COUNTIF(Q34:Q39, "="&amp;IncompleteText), IncompleteText, IF(COUNTIF(Q34:Q39, "="&amp;ErrorText), ErrorText, OKText))</f>
        <v>BLANK</v>
      </c>
      <c r="R32" s="1"/>
      <c r="S32" s="1"/>
      <c r="T32" s="1"/>
      <c r="U32" s="1"/>
      <c r="V32" s="1"/>
      <c r="W32" s="1"/>
      <c r="X32" s="1"/>
      <c r="Y32" s="1"/>
      <c r="Z32" s="1"/>
    </row>
    <row r="33" spans="1:26" ht="14.25" customHeight="1" x14ac:dyDescent="0.25">
      <c r="A33" s="140" t="s">
        <v>44</v>
      </c>
      <c r="B33" s="141"/>
      <c r="C33" s="25"/>
      <c r="D33" s="25"/>
      <c r="E33" s="25"/>
      <c r="F33" s="25"/>
      <c r="G33" s="25"/>
      <c r="H33" s="89"/>
      <c r="I33" s="1"/>
      <c r="J33" s="138" t="s">
        <v>44</v>
      </c>
      <c r="K33" s="139"/>
      <c r="L33" s="24"/>
      <c r="M33" s="25"/>
      <c r="N33" s="24"/>
      <c r="O33" s="24"/>
      <c r="P33" s="24"/>
      <c r="Q33" s="89"/>
      <c r="R33" s="1"/>
      <c r="S33" s="1"/>
      <c r="T33" s="1"/>
      <c r="U33" s="1"/>
      <c r="V33" s="1"/>
      <c r="W33" s="1"/>
      <c r="X33" s="1"/>
      <c r="Y33" s="1"/>
      <c r="Z33" s="1"/>
    </row>
    <row r="34" spans="1:26" ht="14.25" customHeight="1" x14ac:dyDescent="0.25">
      <c r="A34" s="86"/>
      <c r="B34" s="68"/>
      <c r="C34" s="67" t="s">
        <v>218</v>
      </c>
      <c r="D34" s="68"/>
      <c r="E34" s="68"/>
      <c r="F34" s="73"/>
      <c r="G34" s="36"/>
      <c r="H34" s="2" t="str">
        <f t="shared" ref="H34:H39" si="1">IF(ISBLANK(G34),IncompleteText, IF(G34, OKText, ErrorText))</f>
        <v>BLANK</v>
      </c>
      <c r="I34" s="1"/>
      <c r="J34" s="86" t="s">
        <v>304</v>
      </c>
      <c r="K34" s="68"/>
      <c r="L34" s="67" t="s">
        <v>219</v>
      </c>
      <c r="M34" s="68"/>
      <c r="N34" s="68"/>
      <c r="O34" s="73"/>
      <c r="P34" s="36"/>
      <c r="Q34" s="2" t="str">
        <f t="shared" ref="Q34:Q39" si="2">IF(ISBLANK(P34),IncompleteText, IF(P34, OKText, ErrorText))</f>
        <v>BLANK</v>
      </c>
      <c r="R34" s="1"/>
      <c r="S34" s="1"/>
      <c r="T34" s="1"/>
      <c r="U34" s="1"/>
      <c r="V34" s="1"/>
      <c r="W34" s="1"/>
      <c r="X34" s="1"/>
      <c r="Y34" s="1"/>
      <c r="Z34" s="1"/>
    </row>
    <row r="35" spans="1:26" ht="14.25" customHeight="1" x14ac:dyDescent="0.25">
      <c r="A35" s="86"/>
      <c r="B35" s="68"/>
      <c r="C35" s="67" t="s">
        <v>60</v>
      </c>
      <c r="D35" s="68"/>
      <c r="E35" s="68"/>
      <c r="F35" s="73"/>
      <c r="G35" s="36"/>
      <c r="H35" s="2" t="str">
        <f t="shared" si="1"/>
        <v>BLANK</v>
      </c>
      <c r="I35" s="1"/>
      <c r="J35" s="86" t="s">
        <v>304</v>
      </c>
      <c r="K35" s="68"/>
      <c r="L35" s="67" t="s">
        <v>220</v>
      </c>
      <c r="M35" s="68"/>
      <c r="N35" s="68"/>
      <c r="O35" s="73"/>
      <c r="P35" s="36"/>
      <c r="Q35" s="2" t="str">
        <f t="shared" si="2"/>
        <v>BLANK</v>
      </c>
      <c r="R35" s="1"/>
      <c r="S35" s="1"/>
      <c r="T35" s="1"/>
      <c r="U35" s="1"/>
      <c r="V35" s="1"/>
      <c r="W35" s="1"/>
      <c r="X35" s="1"/>
      <c r="Y35" s="1"/>
      <c r="Z35" s="1"/>
    </row>
    <row r="36" spans="1:26" ht="14.25" customHeight="1" x14ac:dyDescent="0.25">
      <c r="A36" s="86"/>
      <c r="B36" s="68"/>
      <c r="C36" s="67" t="s">
        <v>221</v>
      </c>
      <c r="D36" s="68"/>
      <c r="E36" s="68"/>
      <c r="F36" s="73"/>
      <c r="G36" s="36"/>
      <c r="H36" s="2" t="str">
        <f t="shared" si="1"/>
        <v>BLANK</v>
      </c>
      <c r="I36" s="1"/>
      <c r="J36" s="86" t="s">
        <v>304</v>
      </c>
      <c r="K36" s="68"/>
      <c r="L36" s="67" t="s">
        <v>222</v>
      </c>
      <c r="M36" s="68"/>
      <c r="N36" s="68"/>
      <c r="O36" s="73"/>
      <c r="P36" s="36"/>
      <c r="Q36" s="2" t="str">
        <f t="shared" si="2"/>
        <v>BLANK</v>
      </c>
      <c r="R36" s="1"/>
      <c r="S36" s="1"/>
      <c r="T36" s="1"/>
      <c r="U36" s="1"/>
      <c r="V36" s="1"/>
      <c r="W36" s="1"/>
      <c r="X36" s="1"/>
      <c r="Y36" s="1"/>
      <c r="Z36" s="1"/>
    </row>
    <row r="37" spans="1:26" ht="14.25" customHeight="1" x14ac:dyDescent="0.25">
      <c r="A37" s="86" t="s">
        <v>302</v>
      </c>
      <c r="B37" s="68"/>
      <c r="C37" s="67" t="s">
        <v>91</v>
      </c>
      <c r="D37" s="68"/>
      <c r="E37" s="68"/>
      <c r="F37" s="73"/>
      <c r="G37" s="36"/>
      <c r="H37" s="2" t="str">
        <f t="shared" si="1"/>
        <v>BLANK</v>
      </c>
      <c r="I37" s="1"/>
      <c r="J37" s="86" t="s">
        <v>304</v>
      </c>
      <c r="K37" s="68"/>
      <c r="L37" s="67" t="s">
        <v>82</v>
      </c>
      <c r="M37" s="68"/>
      <c r="N37" s="68"/>
      <c r="O37" s="73"/>
      <c r="P37" s="36"/>
      <c r="Q37" s="2" t="str">
        <f t="shared" si="2"/>
        <v>BLANK</v>
      </c>
      <c r="R37" s="1"/>
      <c r="S37" s="1"/>
      <c r="T37" s="1"/>
      <c r="U37" s="1"/>
      <c r="V37" s="1"/>
      <c r="W37" s="1"/>
      <c r="X37" s="1"/>
      <c r="Y37" s="1"/>
      <c r="Z37" s="1"/>
    </row>
    <row r="38" spans="1:26" ht="14.25" customHeight="1" x14ac:dyDescent="0.25">
      <c r="A38" s="86" t="s">
        <v>300</v>
      </c>
      <c r="B38" s="68"/>
      <c r="C38" s="67" t="s">
        <v>82</v>
      </c>
      <c r="D38" s="68"/>
      <c r="E38" s="68"/>
      <c r="F38" s="73"/>
      <c r="G38" s="36"/>
      <c r="H38" s="2" t="str">
        <f t="shared" si="1"/>
        <v>BLANK</v>
      </c>
      <c r="I38" s="1"/>
      <c r="J38" s="67"/>
      <c r="K38" s="68"/>
      <c r="L38" s="67" t="s">
        <v>223</v>
      </c>
      <c r="M38" s="68"/>
      <c r="N38" s="68"/>
      <c r="O38" s="73"/>
      <c r="P38" s="36"/>
      <c r="Q38" s="2" t="str">
        <f t="shared" si="2"/>
        <v>BLANK</v>
      </c>
      <c r="R38" s="1"/>
      <c r="S38" s="1"/>
      <c r="T38" s="1"/>
      <c r="U38" s="1"/>
      <c r="V38" s="1"/>
      <c r="W38" s="1"/>
      <c r="X38" s="1"/>
      <c r="Y38" s="1"/>
      <c r="Z38" s="1"/>
    </row>
    <row r="39" spans="1:26" ht="14.25" customHeight="1" x14ac:dyDescent="0.25">
      <c r="A39" s="86" t="s">
        <v>301</v>
      </c>
      <c r="B39" s="68"/>
      <c r="C39" s="67" t="s">
        <v>84</v>
      </c>
      <c r="D39" s="68"/>
      <c r="E39" s="68"/>
      <c r="F39" s="73"/>
      <c r="G39" s="36"/>
      <c r="H39" s="2" t="str">
        <f t="shared" si="1"/>
        <v>BLANK</v>
      </c>
      <c r="I39" s="1"/>
      <c r="J39" s="67"/>
      <c r="K39" s="68"/>
      <c r="L39" s="67" t="s">
        <v>224</v>
      </c>
      <c r="M39" s="68"/>
      <c r="N39" s="68"/>
      <c r="O39" s="73"/>
      <c r="P39" s="36"/>
      <c r="Q39" s="2" t="str">
        <f t="shared" si="2"/>
        <v>BLANK</v>
      </c>
      <c r="R39" s="1"/>
      <c r="S39" s="1"/>
      <c r="T39" s="1"/>
      <c r="U39" s="1"/>
      <c r="V39" s="1"/>
      <c r="W39" s="1"/>
      <c r="X39" s="1"/>
      <c r="Y39" s="1"/>
      <c r="Z39" s="1"/>
    </row>
    <row r="40" spans="1:26" ht="14.25" customHeight="1" x14ac:dyDescent="0.25">
      <c r="A40" s="46" t="s">
        <v>17</v>
      </c>
      <c r="B40" s="47"/>
      <c r="C40" s="47"/>
      <c r="D40" s="47"/>
      <c r="E40" s="47"/>
      <c r="F40" s="47"/>
      <c r="G40" s="48"/>
      <c r="H40" s="1"/>
      <c r="I40" s="1"/>
      <c r="J40" s="46" t="s">
        <v>17</v>
      </c>
      <c r="K40" s="47"/>
      <c r="L40" s="47"/>
      <c r="M40" s="47"/>
      <c r="N40" s="47"/>
      <c r="O40" s="47"/>
      <c r="P40" s="48"/>
      <c r="Q40" s="1"/>
      <c r="R40" s="1"/>
      <c r="S40" s="1"/>
      <c r="T40" s="1"/>
      <c r="U40" s="1"/>
      <c r="V40" s="1"/>
      <c r="W40" s="1"/>
      <c r="X40" s="1"/>
      <c r="Y40" s="1"/>
      <c r="Z40" s="1"/>
    </row>
    <row r="41" spans="1:26" ht="14.25" customHeight="1" x14ac:dyDescent="0.25">
      <c r="A41" s="114"/>
      <c r="B41" s="96"/>
      <c r="C41" s="96"/>
      <c r="D41" s="96"/>
      <c r="E41" s="96"/>
      <c r="F41" s="96"/>
      <c r="G41" s="97"/>
      <c r="H41" s="1"/>
      <c r="I41" s="1"/>
      <c r="J41" s="114"/>
      <c r="K41" s="96"/>
      <c r="L41" s="96"/>
      <c r="M41" s="96"/>
      <c r="N41" s="96"/>
      <c r="O41" s="96"/>
      <c r="P41" s="97"/>
      <c r="Q41" s="1"/>
      <c r="R41" s="1"/>
      <c r="S41" s="1"/>
      <c r="T41" s="1"/>
      <c r="U41" s="1"/>
      <c r="V41" s="1"/>
      <c r="W41" s="1"/>
      <c r="X41" s="1"/>
      <c r="Y41" s="1"/>
      <c r="Z41" s="1"/>
    </row>
    <row r="42" spans="1:26" ht="14.25" customHeight="1" x14ac:dyDescent="0.25">
      <c r="A42" s="98"/>
      <c r="B42" s="99"/>
      <c r="C42" s="99"/>
      <c r="D42" s="99"/>
      <c r="E42" s="99"/>
      <c r="F42" s="99"/>
      <c r="G42" s="100"/>
      <c r="H42" s="1"/>
      <c r="I42" s="1"/>
      <c r="J42" s="98"/>
      <c r="K42" s="99"/>
      <c r="L42" s="99"/>
      <c r="M42" s="99"/>
      <c r="N42" s="99"/>
      <c r="O42" s="99"/>
      <c r="P42" s="100"/>
      <c r="Q42" s="1"/>
      <c r="R42" s="1"/>
      <c r="S42" s="1"/>
      <c r="T42" s="1"/>
      <c r="U42" s="1"/>
      <c r="V42" s="1"/>
      <c r="W42" s="1"/>
      <c r="X42" s="1"/>
      <c r="Y42" s="1"/>
      <c r="Z42" s="1"/>
    </row>
    <row r="43" spans="1:26" ht="14.25" customHeight="1" x14ac:dyDescent="0.25">
      <c r="A43" s="98"/>
      <c r="B43" s="99"/>
      <c r="C43" s="99"/>
      <c r="D43" s="99"/>
      <c r="E43" s="99"/>
      <c r="F43" s="99"/>
      <c r="G43" s="100"/>
      <c r="H43" s="1"/>
      <c r="I43" s="1"/>
      <c r="J43" s="98"/>
      <c r="K43" s="99"/>
      <c r="L43" s="99"/>
      <c r="M43" s="99"/>
      <c r="N43" s="99"/>
      <c r="O43" s="99"/>
      <c r="P43" s="100"/>
      <c r="Q43" s="1"/>
      <c r="R43" s="1"/>
      <c r="S43" s="1"/>
      <c r="T43" s="1"/>
      <c r="U43" s="1"/>
      <c r="V43" s="1"/>
      <c r="W43" s="1"/>
      <c r="X43" s="1"/>
      <c r="Y43" s="1"/>
      <c r="Z43" s="1"/>
    </row>
    <row r="44" spans="1:26" ht="14.25" customHeight="1" x14ac:dyDescent="0.25">
      <c r="A44" s="101"/>
      <c r="B44" s="102"/>
      <c r="C44" s="102"/>
      <c r="D44" s="102"/>
      <c r="E44" s="102"/>
      <c r="F44" s="102"/>
      <c r="G44" s="103"/>
      <c r="H44" s="1"/>
      <c r="I44" s="1"/>
      <c r="J44" s="101"/>
      <c r="K44" s="102"/>
      <c r="L44" s="102"/>
      <c r="M44" s="102"/>
      <c r="N44" s="102"/>
      <c r="O44" s="102"/>
      <c r="P44" s="103"/>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W41zy8rZWsj0X4sCvn/XcnoXZPltX6EFgZ9nRPP7FwEvwQn+hVJXYtYSNktW9qzi3Dchv4uh1JTCoJros+blIw==" saltValue="EAfmlf7p1PGaLQlwgnrryQ==" spinCount="100000" sheet="1" scenarios="1" formatCells="0" insertHyperlinks="0" selectLockedCells="1"/>
  <mergeCells count="52">
    <mergeCell ref="A40:G40"/>
    <mergeCell ref="A41:G44"/>
    <mergeCell ref="A8:C8"/>
    <mergeCell ref="A9:C9"/>
    <mergeCell ref="A11:C11"/>
    <mergeCell ref="D11:E11"/>
    <mergeCell ref="A13:H31"/>
    <mergeCell ref="A32:G32"/>
    <mergeCell ref="H32:H33"/>
    <mergeCell ref="A38:B38"/>
    <mergeCell ref="A39:B39"/>
    <mergeCell ref="C34:F34"/>
    <mergeCell ref="C35:F35"/>
    <mergeCell ref="C36:F36"/>
    <mergeCell ref="C37:F37"/>
    <mergeCell ref="C38:F38"/>
    <mergeCell ref="C39:F39"/>
    <mergeCell ref="A33:B33"/>
    <mergeCell ref="A34:B34"/>
    <mergeCell ref="A35:B35"/>
    <mergeCell ref="A36:B36"/>
    <mergeCell ref="A37:B37"/>
    <mergeCell ref="L37:O37"/>
    <mergeCell ref="L38:O38"/>
    <mergeCell ref="H2:N2"/>
    <mergeCell ref="A3:C3"/>
    <mergeCell ref="D3:E3"/>
    <mergeCell ref="H3:N10"/>
    <mergeCell ref="A4:C4"/>
    <mergeCell ref="D4:E4"/>
    <mergeCell ref="A10:C10"/>
    <mergeCell ref="A5:C5"/>
    <mergeCell ref="D5:E5"/>
    <mergeCell ref="A6:C6"/>
    <mergeCell ref="A7:C7"/>
    <mergeCell ref="A2:E2"/>
    <mergeCell ref="L39:O39"/>
    <mergeCell ref="J40:P40"/>
    <mergeCell ref="J41:P44"/>
    <mergeCell ref="J13:Q31"/>
    <mergeCell ref="J32:P32"/>
    <mergeCell ref="Q32:Q33"/>
    <mergeCell ref="J33:K33"/>
    <mergeCell ref="J34:K34"/>
    <mergeCell ref="L34:O34"/>
    <mergeCell ref="L35:O35"/>
    <mergeCell ref="J35:K35"/>
    <mergeCell ref="J36:K36"/>
    <mergeCell ref="J37:K37"/>
    <mergeCell ref="J38:K38"/>
    <mergeCell ref="J39:K39"/>
    <mergeCell ref="L36:O36"/>
  </mergeCells>
  <conditionalFormatting sqref="Q34:Q39">
    <cfRule type="expression" dxfId="2" priority="1">
      <formula>$D$65 = "Team Designed"</formula>
    </cfRule>
  </conditionalFormatting>
  <conditionalFormatting sqref="H38:H39">
    <cfRule type="expression" dxfId="1" priority="2">
      <formula>$D$65 = "Team Designed"</formula>
    </cfRule>
  </conditionalFormatting>
  <dataValidations count="1">
    <dataValidation type="list" allowBlank="1" showErrorMessage="1" sqref="G34:G39 P34:P39" xr:uid="{00000000-0002-0000-0500-000000000000}">
      <formula1>"TRUE,FALSE"</formula1>
    </dataValidation>
  </dataValidations>
  <pageMargins left="0.7" right="0.7" top="0.75" bottom="0.75" header="0" footer="0"/>
  <pageSetup orientation="portrait"/>
  <headerFooter>
    <oddFooter>&amp;R#FF0000Public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9"/>
  <sheetViews>
    <sheetView zoomScale="40" zoomScaleNormal="40" workbookViewId="0">
      <pane ySplit="1" topLeftCell="A2" activePane="bottomLeft" state="frozen"/>
      <selection activeCell="L11" sqref="L11:P11"/>
      <selection pane="bottomLeft" activeCell="A10" sqref="A10:K35"/>
    </sheetView>
  </sheetViews>
  <sheetFormatPr defaultColWidth="11.1796875" defaultRowHeight="15" customHeight="1" x14ac:dyDescent="0.25"/>
  <cols>
    <col min="1" max="26" width="8.7265625" customWidth="1"/>
  </cols>
  <sheetData>
    <row r="1" spans="1:26" ht="14.25" customHeight="1" x14ac:dyDescent="0.25">
      <c r="A1" s="3" t="s">
        <v>1</v>
      </c>
      <c r="B1" s="2" t="str">
        <f t="array" aca="1" ref="B1" ca="1">IF(SUM(COUNTIF(INDIRECT({"'Shutdown Circuit'!$F$2","'Shutdown Circuit'!$M$2","'Shutdown Circuit'!$K$36","'Shutdown Circuit'!$W$36","'Shutdown Circuit'!$W$74"}), "="&amp;IncompleteText)), IncompleteText, IF(SUM(COUNTIF(INDIRECT({"'Shutdown Circuit'!$F$2","'Shutdown Circuit'!$M$2","'Shutdown Circuit'!$K$36","'Shutdown Circuit'!$W$36","'Shutdown Circuit'!$W$74"}), "="&amp;ErrorText)), ErrorText, OKText))</f>
        <v>BLANK</v>
      </c>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46" t="s">
        <v>91</v>
      </c>
      <c r="B2" s="47"/>
      <c r="C2" s="47"/>
      <c r="D2" s="47"/>
      <c r="E2" s="48"/>
      <c r="F2" s="88" t="str">
        <f>IF(COUNTIF(F4:F5, "="&amp;IncompleteText), IncompleteText, IF(COUNTIF(F4:F5, "="&amp;ErrorText), ErrorText, OKText))</f>
        <v>BLANK</v>
      </c>
      <c r="G2" s="1"/>
      <c r="H2" s="46" t="s">
        <v>225</v>
      </c>
      <c r="I2" s="47"/>
      <c r="J2" s="47"/>
      <c r="K2" s="47"/>
      <c r="L2" s="48"/>
      <c r="M2" s="88" t="str">
        <f>IF(COUNTIF(M4:M8, "="&amp;IncompleteText), IncompleteText, IF(COUNTIF(M4:M8, "="&amp;ErrorText), ErrorText, OKText))</f>
        <v>BLANK</v>
      </c>
      <c r="N2" s="1"/>
      <c r="O2" s="1"/>
      <c r="P2" s="1"/>
      <c r="Q2" s="1"/>
      <c r="R2" s="1"/>
      <c r="S2" s="1"/>
      <c r="T2" s="1"/>
      <c r="U2" s="1"/>
      <c r="V2" s="1"/>
      <c r="W2" s="1"/>
      <c r="X2" s="1"/>
      <c r="Y2" s="1"/>
      <c r="Z2" s="1"/>
    </row>
    <row r="3" spans="1:26" ht="14.25" customHeight="1" x14ac:dyDescent="0.25">
      <c r="A3" s="155" t="s">
        <v>226</v>
      </c>
      <c r="B3" s="156"/>
      <c r="C3" s="91"/>
      <c r="D3" s="153" t="s">
        <v>283</v>
      </c>
      <c r="E3" s="154"/>
      <c r="F3" s="89"/>
      <c r="G3" s="1"/>
      <c r="H3" s="155" t="s">
        <v>226</v>
      </c>
      <c r="I3" s="156"/>
      <c r="J3" s="136"/>
      <c r="K3" s="153" t="s">
        <v>284</v>
      </c>
      <c r="L3" s="154"/>
      <c r="M3" s="89"/>
      <c r="N3" s="1"/>
      <c r="O3" s="1"/>
      <c r="P3" s="1"/>
      <c r="Q3" s="1"/>
      <c r="R3" s="1"/>
      <c r="S3" s="1"/>
      <c r="T3" s="1"/>
      <c r="U3" s="1"/>
      <c r="V3" s="1"/>
      <c r="W3" s="1"/>
      <c r="X3" s="1"/>
      <c r="Y3" s="1"/>
      <c r="Z3" s="1"/>
    </row>
    <row r="4" spans="1:26" ht="14.25" customHeight="1" x14ac:dyDescent="0.25">
      <c r="A4" s="67" t="s">
        <v>126</v>
      </c>
      <c r="B4" s="68"/>
      <c r="C4" s="68"/>
      <c r="D4" s="157"/>
      <c r="E4" s="158"/>
      <c r="F4" s="2" t="str">
        <f>IF(ISBLANK(D4), IncompleteText, OKText)</f>
        <v>BLANK</v>
      </c>
      <c r="G4" s="1"/>
      <c r="H4" s="67" t="s">
        <v>227</v>
      </c>
      <c r="I4" s="68"/>
      <c r="J4" s="68"/>
      <c r="K4" s="159"/>
      <c r="L4" s="113"/>
      <c r="M4" s="2" t="str">
        <f t="shared" ref="M4:M5" si="0">IF(ISBLANK(K4), IncompleteText, OKText)</f>
        <v>BLANK</v>
      </c>
      <c r="N4" s="1"/>
      <c r="O4" s="1"/>
      <c r="P4" s="1"/>
      <c r="Q4" s="1"/>
      <c r="R4" s="1"/>
      <c r="S4" s="1"/>
      <c r="T4" s="1"/>
      <c r="U4" s="1"/>
      <c r="V4" s="1"/>
      <c r="W4" s="1"/>
      <c r="X4" s="1"/>
      <c r="Y4" s="1"/>
      <c r="Z4" s="1"/>
    </row>
    <row r="5" spans="1:26" ht="14.25" customHeight="1" x14ac:dyDescent="0.3">
      <c r="A5" s="67" t="s">
        <v>228</v>
      </c>
      <c r="B5" s="68"/>
      <c r="C5" s="68"/>
      <c r="D5" s="36"/>
      <c r="E5" s="10" t="s">
        <v>229</v>
      </c>
      <c r="F5" s="2" t="str">
        <f>IF(ISBLANK(D5), IncompleteText, IF(D5&lt;(MaxTSVoltage*0.5), ErrorText, OKText))</f>
        <v>BLANK</v>
      </c>
      <c r="G5" s="1"/>
      <c r="H5" s="67" t="s">
        <v>230</v>
      </c>
      <c r="I5" s="68"/>
      <c r="J5" s="68"/>
      <c r="K5" s="159"/>
      <c r="L5" s="113"/>
      <c r="M5" s="2" t="str">
        <f t="shared" si="0"/>
        <v>BLANK</v>
      </c>
      <c r="N5" s="1"/>
      <c r="O5" s="1"/>
      <c r="P5" s="1"/>
      <c r="Q5" s="1"/>
      <c r="R5" s="1"/>
      <c r="S5" s="1"/>
      <c r="T5" s="1"/>
      <c r="U5" s="1"/>
      <c r="V5" s="1"/>
      <c r="W5" s="1"/>
      <c r="X5" s="1"/>
      <c r="Y5" s="1"/>
      <c r="Z5" s="1"/>
    </row>
    <row r="6" spans="1:26" ht="14.25" customHeight="1" x14ac:dyDescent="0.25">
      <c r="A6" s="1"/>
      <c r="B6" s="1"/>
      <c r="C6" s="1"/>
      <c r="D6" s="1"/>
      <c r="E6" s="1"/>
      <c r="F6" s="1"/>
      <c r="G6" s="1"/>
      <c r="H6" s="67" t="s">
        <v>231</v>
      </c>
      <c r="I6" s="68"/>
      <c r="J6" s="68"/>
      <c r="K6" s="36"/>
      <c r="L6" s="10" t="s">
        <v>16</v>
      </c>
      <c r="M6" s="2" t="str">
        <f>IF(ISBLANK(K6),IncompleteText,IF(K6&gt;(5000/NominalTSVoltage),ErrorText,OKText))</f>
        <v>BLANK</v>
      </c>
      <c r="N6" s="1"/>
      <c r="O6" s="1"/>
      <c r="P6" s="1"/>
      <c r="Q6" s="1"/>
      <c r="R6" s="1"/>
      <c r="S6" s="1"/>
      <c r="T6" s="1"/>
      <c r="U6" s="1"/>
      <c r="V6" s="1"/>
      <c r="W6" s="1"/>
      <c r="X6" s="1"/>
      <c r="Y6" s="1"/>
      <c r="Z6" s="1"/>
    </row>
    <row r="7" spans="1:26" ht="14.25" customHeight="1" x14ac:dyDescent="0.25">
      <c r="A7" s="1"/>
      <c r="B7" s="1"/>
      <c r="C7" s="1"/>
      <c r="D7" s="1"/>
      <c r="E7" s="1"/>
      <c r="F7" s="1"/>
      <c r="G7" s="1"/>
      <c r="H7" s="67" t="s">
        <v>232</v>
      </c>
      <c r="I7" s="68"/>
      <c r="J7" s="68"/>
      <c r="K7" s="36"/>
      <c r="L7" s="10" t="s">
        <v>14</v>
      </c>
      <c r="M7" s="2" t="str">
        <f t="shared" ref="M7:M8" si="1">IF(ISBLANK(K7), IncompleteText, OKText)</f>
        <v>BLANK</v>
      </c>
      <c r="N7" s="1"/>
      <c r="O7" s="1"/>
      <c r="P7" s="1"/>
      <c r="Q7" s="1"/>
      <c r="R7" s="1"/>
      <c r="S7" s="1"/>
      <c r="T7" s="1"/>
      <c r="U7" s="1"/>
      <c r="V7" s="1"/>
      <c r="W7" s="1"/>
      <c r="X7" s="1"/>
      <c r="Y7" s="1"/>
      <c r="Z7" s="1"/>
    </row>
    <row r="8" spans="1:26" ht="14.25" customHeight="1" x14ac:dyDescent="0.25">
      <c r="A8" s="1"/>
      <c r="B8" s="1"/>
      <c r="C8" s="1"/>
      <c r="D8" s="1"/>
      <c r="E8" s="1"/>
      <c r="F8" s="1"/>
      <c r="G8" s="1"/>
      <c r="H8" s="67" t="s">
        <v>233</v>
      </c>
      <c r="I8" s="68"/>
      <c r="J8" s="68"/>
      <c r="K8" s="36"/>
      <c r="L8" s="10" t="s">
        <v>16</v>
      </c>
      <c r="M8" s="2" t="str">
        <f t="shared" si="1"/>
        <v>BLANK</v>
      </c>
      <c r="N8" s="1"/>
      <c r="O8" s="1"/>
      <c r="P8" s="1"/>
      <c r="Q8" s="1"/>
      <c r="R8" s="1"/>
      <c r="S8" s="1"/>
      <c r="T8" s="1"/>
      <c r="U8" s="1"/>
      <c r="V8" s="1"/>
      <c r="W8" s="1"/>
      <c r="X8" s="1"/>
      <c r="Y8" s="1"/>
      <c r="Z8" s="1"/>
    </row>
    <row r="9" spans="1:26" ht="14.25" customHeight="1" x14ac:dyDescent="0.25">
      <c r="A9" s="1"/>
      <c r="B9" s="1"/>
      <c r="C9" s="1"/>
      <c r="D9" s="1"/>
      <c r="E9" s="1"/>
      <c r="F9" s="1"/>
      <c r="G9" s="1"/>
      <c r="H9" s="1"/>
      <c r="I9" s="1"/>
      <c r="J9" s="1"/>
      <c r="K9" s="1"/>
      <c r="L9" s="1"/>
      <c r="M9" s="1"/>
      <c r="N9" s="1"/>
      <c r="O9" s="1"/>
      <c r="P9" s="1"/>
      <c r="Q9" s="1"/>
      <c r="R9" s="1"/>
      <c r="S9" s="1"/>
      <c r="T9" s="1"/>
      <c r="U9" s="1"/>
      <c r="V9" s="1"/>
      <c r="W9" s="1"/>
      <c r="X9" s="1"/>
      <c r="Y9" s="1"/>
      <c r="Z9" s="1"/>
    </row>
    <row r="10" spans="1:26" ht="14.25" customHeight="1" x14ac:dyDescent="0.25">
      <c r="A10" s="95" t="s">
        <v>234</v>
      </c>
      <c r="B10" s="96"/>
      <c r="C10" s="96"/>
      <c r="D10" s="96"/>
      <c r="E10" s="96"/>
      <c r="F10" s="96"/>
      <c r="G10" s="96"/>
      <c r="H10" s="96"/>
      <c r="I10" s="96"/>
      <c r="J10" s="96"/>
      <c r="K10" s="97"/>
      <c r="L10" s="1"/>
      <c r="M10" s="95" t="s">
        <v>235</v>
      </c>
      <c r="N10" s="96"/>
      <c r="O10" s="96"/>
      <c r="P10" s="96"/>
      <c r="Q10" s="96"/>
      <c r="R10" s="96"/>
      <c r="S10" s="96"/>
      <c r="T10" s="96"/>
      <c r="U10" s="96"/>
      <c r="V10" s="96"/>
      <c r="W10" s="97"/>
      <c r="X10" s="1"/>
      <c r="Y10" s="1"/>
      <c r="Z10" s="1"/>
    </row>
    <row r="11" spans="1:26" ht="14.25" customHeight="1" x14ac:dyDescent="0.25">
      <c r="A11" s="98"/>
      <c r="B11" s="99"/>
      <c r="C11" s="99"/>
      <c r="D11" s="99"/>
      <c r="E11" s="99"/>
      <c r="F11" s="99"/>
      <c r="G11" s="99"/>
      <c r="H11" s="99"/>
      <c r="I11" s="99"/>
      <c r="J11" s="99"/>
      <c r="K11" s="100"/>
      <c r="L11" s="1"/>
      <c r="M11" s="98"/>
      <c r="N11" s="99"/>
      <c r="O11" s="99"/>
      <c r="P11" s="99"/>
      <c r="Q11" s="99"/>
      <c r="R11" s="99"/>
      <c r="S11" s="99"/>
      <c r="T11" s="99"/>
      <c r="U11" s="99"/>
      <c r="V11" s="99"/>
      <c r="W11" s="100"/>
      <c r="X11" s="1"/>
      <c r="Y11" s="1"/>
      <c r="Z11" s="1"/>
    </row>
    <row r="12" spans="1:26" ht="14.25" customHeight="1" x14ac:dyDescent="0.25">
      <c r="A12" s="98"/>
      <c r="B12" s="99"/>
      <c r="C12" s="99"/>
      <c r="D12" s="99"/>
      <c r="E12" s="99"/>
      <c r="F12" s="99"/>
      <c r="G12" s="99"/>
      <c r="H12" s="99"/>
      <c r="I12" s="99"/>
      <c r="J12" s="99"/>
      <c r="K12" s="100"/>
      <c r="L12" s="1"/>
      <c r="M12" s="98"/>
      <c r="N12" s="99"/>
      <c r="O12" s="99"/>
      <c r="P12" s="99"/>
      <c r="Q12" s="99"/>
      <c r="R12" s="99"/>
      <c r="S12" s="99"/>
      <c r="T12" s="99"/>
      <c r="U12" s="99"/>
      <c r="V12" s="99"/>
      <c r="W12" s="100"/>
      <c r="X12" s="1"/>
      <c r="Y12" s="1"/>
      <c r="Z12" s="1"/>
    </row>
    <row r="13" spans="1:26" ht="14.25" customHeight="1" x14ac:dyDescent="0.25">
      <c r="A13" s="98"/>
      <c r="B13" s="99"/>
      <c r="C13" s="99"/>
      <c r="D13" s="99"/>
      <c r="E13" s="99"/>
      <c r="F13" s="99"/>
      <c r="G13" s="99"/>
      <c r="H13" s="99"/>
      <c r="I13" s="99"/>
      <c r="J13" s="99"/>
      <c r="K13" s="100"/>
      <c r="L13" s="1"/>
      <c r="M13" s="98"/>
      <c r="N13" s="99"/>
      <c r="O13" s="99"/>
      <c r="P13" s="99"/>
      <c r="Q13" s="99"/>
      <c r="R13" s="99"/>
      <c r="S13" s="99"/>
      <c r="T13" s="99"/>
      <c r="U13" s="99"/>
      <c r="V13" s="99"/>
      <c r="W13" s="100"/>
      <c r="X13" s="1"/>
      <c r="Y13" s="1"/>
      <c r="Z13" s="1"/>
    </row>
    <row r="14" spans="1:26" ht="14.25" customHeight="1" x14ac:dyDescent="0.25">
      <c r="A14" s="98"/>
      <c r="B14" s="99"/>
      <c r="C14" s="99"/>
      <c r="D14" s="99"/>
      <c r="E14" s="99"/>
      <c r="F14" s="99"/>
      <c r="G14" s="99"/>
      <c r="H14" s="99"/>
      <c r="I14" s="99"/>
      <c r="J14" s="99"/>
      <c r="K14" s="100"/>
      <c r="L14" s="1"/>
      <c r="M14" s="98"/>
      <c r="N14" s="99"/>
      <c r="O14" s="99"/>
      <c r="P14" s="99"/>
      <c r="Q14" s="99"/>
      <c r="R14" s="99"/>
      <c r="S14" s="99"/>
      <c r="T14" s="99"/>
      <c r="U14" s="99"/>
      <c r="V14" s="99"/>
      <c r="W14" s="100"/>
      <c r="X14" s="1"/>
      <c r="Y14" s="1"/>
      <c r="Z14" s="1"/>
    </row>
    <row r="15" spans="1:26" ht="14.25" customHeight="1" x14ac:dyDescent="0.25">
      <c r="A15" s="98"/>
      <c r="B15" s="99"/>
      <c r="C15" s="99"/>
      <c r="D15" s="99"/>
      <c r="E15" s="99"/>
      <c r="F15" s="99"/>
      <c r="G15" s="99"/>
      <c r="H15" s="99"/>
      <c r="I15" s="99"/>
      <c r="J15" s="99"/>
      <c r="K15" s="100"/>
      <c r="L15" s="1"/>
      <c r="M15" s="98"/>
      <c r="N15" s="99"/>
      <c r="O15" s="99"/>
      <c r="P15" s="99"/>
      <c r="Q15" s="99"/>
      <c r="R15" s="99"/>
      <c r="S15" s="99"/>
      <c r="T15" s="99"/>
      <c r="U15" s="99"/>
      <c r="V15" s="99"/>
      <c r="W15" s="100"/>
      <c r="X15" s="1"/>
      <c r="Y15" s="1"/>
      <c r="Z15" s="1"/>
    </row>
    <row r="16" spans="1:26" ht="14.25" customHeight="1" x14ac:dyDescent="0.25">
      <c r="A16" s="98"/>
      <c r="B16" s="99"/>
      <c r="C16" s="99"/>
      <c r="D16" s="99"/>
      <c r="E16" s="99"/>
      <c r="F16" s="99"/>
      <c r="G16" s="99"/>
      <c r="H16" s="99"/>
      <c r="I16" s="99"/>
      <c r="J16" s="99"/>
      <c r="K16" s="100"/>
      <c r="L16" s="1"/>
      <c r="M16" s="98"/>
      <c r="N16" s="99"/>
      <c r="O16" s="99"/>
      <c r="P16" s="99"/>
      <c r="Q16" s="99"/>
      <c r="R16" s="99"/>
      <c r="S16" s="99"/>
      <c r="T16" s="99"/>
      <c r="U16" s="99"/>
      <c r="V16" s="99"/>
      <c r="W16" s="100"/>
      <c r="X16" s="1"/>
      <c r="Y16" s="1"/>
      <c r="Z16" s="1"/>
    </row>
    <row r="17" spans="1:26" ht="14.25" customHeight="1" x14ac:dyDescent="0.25">
      <c r="A17" s="98"/>
      <c r="B17" s="99"/>
      <c r="C17" s="99"/>
      <c r="D17" s="99"/>
      <c r="E17" s="99"/>
      <c r="F17" s="99"/>
      <c r="G17" s="99"/>
      <c r="H17" s="99"/>
      <c r="I17" s="99"/>
      <c r="J17" s="99"/>
      <c r="K17" s="100"/>
      <c r="L17" s="1"/>
      <c r="M17" s="98"/>
      <c r="N17" s="99"/>
      <c r="O17" s="99"/>
      <c r="P17" s="99"/>
      <c r="Q17" s="99"/>
      <c r="R17" s="99"/>
      <c r="S17" s="99"/>
      <c r="T17" s="99"/>
      <c r="U17" s="99"/>
      <c r="V17" s="99"/>
      <c r="W17" s="100"/>
      <c r="X17" s="1"/>
      <c r="Y17" s="1"/>
      <c r="Z17" s="1"/>
    </row>
    <row r="18" spans="1:26" ht="14.25" customHeight="1" x14ac:dyDescent="0.25">
      <c r="A18" s="98"/>
      <c r="B18" s="99"/>
      <c r="C18" s="99"/>
      <c r="D18" s="99"/>
      <c r="E18" s="99"/>
      <c r="F18" s="99"/>
      <c r="G18" s="99"/>
      <c r="H18" s="99"/>
      <c r="I18" s="99"/>
      <c r="J18" s="99"/>
      <c r="K18" s="100"/>
      <c r="L18" s="1"/>
      <c r="M18" s="98"/>
      <c r="N18" s="99"/>
      <c r="O18" s="99"/>
      <c r="P18" s="99"/>
      <c r="Q18" s="99"/>
      <c r="R18" s="99"/>
      <c r="S18" s="99"/>
      <c r="T18" s="99"/>
      <c r="U18" s="99"/>
      <c r="V18" s="99"/>
      <c r="W18" s="100"/>
      <c r="X18" s="1"/>
      <c r="Y18" s="1"/>
      <c r="Z18" s="1"/>
    </row>
    <row r="19" spans="1:26" ht="14.25" customHeight="1" x14ac:dyDescent="0.25">
      <c r="A19" s="98"/>
      <c r="B19" s="99"/>
      <c r="C19" s="99"/>
      <c r="D19" s="99"/>
      <c r="E19" s="99"/>
      <c r="F19" s="99"/>
      <c r="G19" s="99"/>
      <c r="H19" s="99"/>
      <c r="I19" s="99"/>
      <c r="J19" s="99"/>
      <c r="K19" s="100"/>
      <c r="L19" s="1"/>
      <c r="M19" s="98"/>
      <c r="N19" s="99"/>
      <c r="O19" s="99"/>
      <c r="P19" s="99"/>
      <c r="Q19" s="99"/>
      <c r="R19" s="99"/>
      <c r="S19" s="99"/>
      <c r="T19" s="99"/>
      <c r="U19" s="99"/>
      <c r="V19" s="99"/>
      <c r="W19" s="100"/>
      <c r="X19" s="1"/>
      <c r="Y19" s="1"/>
      <c r="Z19" s="1"/>
    </row>
    <row r="20" spans="1:26" ht="14.25" customHeight="1" x14ac:dyDescent="0.25">
      <c r="A20" s="98"/>
      <c r="B20" s="99"/>
      <c r="C20" s="99"/>
      <c r="D20" s="99"/>
      <c r="E20" s="99"/>
      <c r="F20" s="99"/>
      <c r="G20" s="99"/>
      <c r="H20" s="99"/>
      <c r="I20" s="99"/>
      <c r="J20" s="99"/>
      <c r="K20" s="100"/>
      <c r="L20" s="1"/>
      <c r="M20" s="98"/>
      <c r="N20" s="99"/>
      <c r="O20" s="99"/>
      <c r="P20" s="99"/>
      <c r="Q20" s="99"/>
      <c r="R20" s="99"/>
      <c r="S20" s="99"/>
      <c r="T20" s="99"/>
      <c r="U20" s="99"/>
      <c r="V20" s="99"/>
      <c r="W20" s="100"/>
      <c r="X20" s="1"/>
      <c r="Y20" s="1"/>
      <c r="Z20" s="1"/>
    </row>
    <row r="21" spans="1:26" ht="14.25" customHeight="1" x14ac:dyDescent="0.25">
      <c r="A21" s="98"/>
      <c r="B21" s="99"/>
      <c r="C21" s="99"/>
      <c r="D21" s="99"/>
      <c r="E21" s="99"/>
      <c r="F21" s="99"/>
      <c r="G21" s="99"/>
      <c r="H21" s="99"/>
      <c r="I21" s="99"/>
      <c r="J21" s="99"/>
      <c r="K21" s="100"/>
      <c r="L21" s="1"/>
      <c r="M21" s="98"/>
      <c r="N21" s="99"/>
      <c r="O21" s="99"/>
      <c r="P21" s="99"/>
      <c r="Q21" s="99"/>
      <c r="R21" s="99"/>
      <c r="S21" s="99"/>
      <c r="T21" s="99"/>
      <c r="U21" s="99"/>
      <c r="V21" s="99"/>
      <c r="W21" s="100"/>
      <c r="X21" s="1"/>
      <c r="Y21" s="1"/>
      <c r="Z21" s="1"/>
    </row>
    <row r="22" spans="1:26" ht="14.25" customHeight="1" x14ac:dyDescent="0.25">
      <c r="A22" s="98"/>
      <c r="B22" s="99"/>
      <c r="C22" s="99"/>
      <c r="D22" s="99"/>
      <c r="E22" s="99"/>
      <c r="F22" s="99"/>
      <c r="G22" s="99"/>
      <c r="H22" s="99"/>
      <c r="I22" s="99"/>
      <c r="J22" s="99"/>
      <c r="K22" s="100"/>
      <c r="L22" s="1"/>
      <c r="M22" s="98"/>
      <c r="N22" s="99"/>
      <c r="O22" s="99"/>
      <c r="P22" s="99"/>
      <c r="Q22" s="99"/>
      <c r="R22" s="99"/>
      <c r="S22" s="99"/>
      <c r="T22" s="99"/>
      <c r="U22" s="99"/>
      <c r="V22" s="99"/>
      <c r="W22" s="100"/>
      <c r="X22" s="1"/>
      <c r="Y22" s="1"/>
      <c r="Z22" s="1"/>
    </row>
    <row r="23" spans="1:26" ht="14.25" customHeight="1" x14ac:dyDescent="0.25">
      <c r="A23" s="98"/>
      <c r="B23" s="99"/>
      <c r="C23" s="99"/>
      <c r="D23" s="99"/>
      <c r="E23" s="99"/>
      <c r="F23" s="99"/>
      <c r="G23" s="99"/>
      <c r="H23" s="99"/>
      <c r="I23" s="99"/>
      <c r="J23" s="99"/>
      <c r="K23" s="100"/>
      <c r="L23" s="1"/>
      <c r="M23" s="98"/>
      <c r="N23" s="99"/>
      <c r="O23" s="99"/>
      <c r="P23" s="99"/>
      <c r="Q23" s="99"/>
      <c r="R23" s="99"/>
      <c r="S23" s="99"/>
      <c r="T23" s="99"/>
      <c r="U23" s="99"/>
      <c r="V23" s="99"/>
      <c r="W23" s="100"/>
      <c r="X23" s="1"/>
      <c r="Y23" s="1"/>
      <c r="Z23" s="1"/>
    </row>
    <row r="24" spans="1:26" ht="14.25" customHeight="1" x14ac:dyDescent="0.25">
      <c r="A24" s="98"/>
      <c r="B24" s="99"/>
      <c r="C24" s="99"/>
      <c r="D24" s="99"/>
      <c r="E24" s="99"/>
      <c r="F24" s="99"/>
      <c r="G24" s="99"/>
      <c r="H24" s="99"/>
      <c r="I24" s="99"/>
      <c r="J24" s="99"/>
      <c r="K24" s="100"/>
      <c r="L24" s="1"/>
      <c r="M24" s="98"/>
      <c r="N24" s="99"/>
      <c r="O24" s="99"/>
      <c r="P24" s="99"/>
      <c r="Q24" s="99"/>
      <c r="R24" s="99"/>
      <c r="S24" s="99"/>
      <c r="T24" s="99"/>
      <c r="U24" s="99"/>
      <c r="V24" s="99"/>
      <c r="W24" s="100"/>
      <c r="X24" s="1"/>
      <c r="Y24" s="1"/>
      <c r="Z24" s="1"/>
    </row>
    <row r="25" spans="1:26" ht="14.25" customHeight="1" x14ac:dyDescent="0.25">
      <c r="A25" s="98"/>
      <c r="B25" s="99"/>
      <c r="C25" s="99"/>
      <c r="D25" s="99"/>
      <c r="E25" s="99"/>
      <c r="F25" s="99"/>
      <c r="G25" s="99"/>
      <c r="H25" s="99"/>
      <c r="I25" s="99"/>
      <c r="J25" s="99"/>
      <c r="K25" s="100"/>
      <c r="L25" s="1"/>
      <c r="M25" s="98"/>
      <c r="N25" s="99"/>
      <c r="O25" s="99"/>
      <c r="P25" s="99"/>
      <c r="Q25" s="99"/>
      <c r="R25" s="99"/>
      <c r="S25" s="99"/>
      <c r="T25" s="99"/>
      <c r="U25" s="99"/>
      <c r="V25" s="99"/>
      <c r="W25" s="100"/>
      <c r="X25" s="1"/>
      <c r="Y25" s="1"/>
      <c r="Z25" s="1"/>
    </row>
    <row r="26" spans="1:26" ht="14.25" customHeight="1" x14ac:dyDescent="0.25">
      <c r="A26" s="98"/>
      <c r="B26" s="99"/>
      <c r="C26" s="99"/>
      <c r="D26" s="99"/>
      <c r="E26" s="99"/>
      <c r="F26" s="99"/>
      <c r="G26" s="99"/>
      <c r="H26" s="99"/>
      <c r="I26" s="99"/>
      <c r="J26" s="99"/>
      <c r="K26" s="100"/>
      <c r="L26" s="1"/>
      <c r="M26" s="98"/>
      <c r="N26" s="99"/>
      <c r="O26" s="99"/>
      <c r="P26" s="99"/>
      <c r="Q26" s="99"/>
      <c r="R26" s="99"/>
      <c r="S26" s="99"/>
      <c r="T26" s="99"/>
      <c r="U26" s="99"/>
      <c r="V26" s="99"/>
      <c r="W26" s="100"/>
      <c r="X26" s="1"/>
      <c r="Y26" s="1"/>
      <c r="Z26" s="1"/>
    </row>
    <row r="27" spans="1:26" ht="14.25" customHeight="1" x14ac:dyDescent="0.25">
      <c r="A27" s="98"/>
      <c r="B27" s="99"/>
      <c r="C27" s="99"/>
      <c r="D27" s="99"/>
      <c r="E27" s="99"/>
      <c r="F27" s="99"/>
      <c r="G27" s="99"/>
      <c r="H27" s="99"/>
      <c r="I27" s="99"/>
      <c r="J27" s="99"/>
      <c r="K27" s="100"/>
      <c r="L27" s="1"/>
      <c r="M27" s="98"/>
      <c r="N27" s="99"/>
      <c r="O27" s="99"/>
      <c r="P27" s="99"/>
      <c r="Q27" s="99"/>
      <c r="R27" s="99"/>
      <c r="S27" s="99"/>
      <c r="T27" s="99"/>
      <c r="U27" s="99"/>
      <c r="V27" s="99"/>
      <c r="W27" s="100"/>
      <c r="X27" s="1"/>
      <c r="Y27" s="1"/>
      <c r="Z27" s="1"/>
    </row>
    <row r="28" spans="1:26" ht="14.25" customHeight="1" x14ac:dyDescent="0.25">
      <c r="A28" s="98"/>
      <c r="B28" s="99"/>
      <c r="C28" s="99"/>
      <c r="D28" s="99"/>
      <c r="E28" s="99"/>
      <c r="F28" s="99"/>
      <c r="G28" s="99"/>
      <c r="H28" s="99"/>
      <c r="I28" s="99"/>
      <c r="J28" s="99"/>
      <c r="K28" s="100"/>
      <c r="L28" s="1"/>
      <c r="M28" s="98"/>
      <c r="N28" s="99"/>
      <c r="O28" s="99"/>
      <c r="P28" s="99"/>
      <c r="Q28" s="99"/>
      <c r="R28" s="99"/>
      <c r="S28" s="99"/>
      <c r="T28" s="99"/>
      <c r="U28" s="99"/>
      <c r="V28" s="99"/>
      <c r="W28" s="100"/>
      <c r="X28" s="1"/>
      <c r="Y28" s="1"/>
      <c r="Z28" s="1"/>
    </row>
    <row r="29" spans="1:26" ht="14.25" customHeight="1" x14ac:dyDescent="0.25">
      <c r="A29" s="98"/>
      <c r="B29" s="99"/>
      <c r="C29" s="99"/>
      <c r="D29" s="99"/>
      <c r="E29" s="99"/>
      <c r="F29" s="99"/>
      <c r="G29" s="99"/>
      <c r="H29" s="99"/>
      <c r="I29" s="99"/>
      <c r="J29" s="99"/>
      <c r="K29" s="100"/>
      <c r="L29" s="1"/>
      <c r="M29" s="98"/>
      <c r="N29" s="99"/>
      <c r="O29" s="99"/>
      <c r="P29" s="99"/>
      <c r="Q29" s="99"/>
      <c r="R29" s="99"/>
      <c r="S29" s="99"/>
      <c r="T29" s="99"/>
      <c r="U29" s="99"/>
      <c r="V29" s="99"/>
      <c r="W29" s="100"/>
      <c r="X29" s="1"/>
      <c r="Y29" s="1"/>
      <c r="Z29" s="1"/>
    </row>
    <row r="30" spans="1:26" ht="14.25" customHeight="1" x14ac:dyDescent="0.25">
      <c r="A30" s="98"/>
      <c r="B30" s="99"/>
      <c r="C30" s="99"/>
      <c r="D30" s="99"/>
      <c r="E30" s="99"/>
      <c r="F30" s="99"/>
      <c r="G30" s="99"/>
      <c r="H30" s="99"/>
      <c r="I30" s="99"/>
      <c r="J30" s="99"/>
      <c r="K30" s="100"/>
      <c r="L30" s="1"/>
      <c r="M30" s="98"/>
      <c r="N30" s="99"/>
      <c r="O30" s="99"/>
      <c r="P30" s="99"/>
      <c r="Q30" s="99"/>
      <c r="R30" s="99"/>
      <c r="S30" s="99"/>
      <c r="T30" s="99"/>
      <c r="U30" s="99"/>
      <c r="V30" s="99"/>
      <c r="W30" s="100"/>
      <c r="X30" s="1"/>
      <c r="Y30" s="1"/>
      <c r="Z30" s="1"/>
    </row>
    <row r="31" spans="1:26" ht="14.25" customHeight="1" x14ac:dyDescent="0.25">
      <c r="A31" s="98"/>
      <c r="B31" s="99"/>
      <c r="C31" s="99"/>
      <c r="D31" s="99"/>
      <c r="E31" s="99"/>
      <c r="F31" s="99"/>
      <c r="G31" s="99"/>
      <c r="H31" s="99"/>
      <c r="I31" s="99"/>
      <c r="J31" s="99"/>
      <c r="K31" s="100"/>
      <c r="L31" s="1"/>
      <c r="M31" s="98"/>
      <c r="N31" s="99"/>
      <c r="O31" s="99"/>
      <c r="P31" s="99"/>
      <c r="Q31" s="99"/>
      <c r="R31" s="99"/>
      <c r="S31" s="99"/>
      <c r="T31" s="99"/>
      <c r="U31" s="99"/>
      <c r="V31" s="99"/>
      <c r="W31" s="100"/>
      <c r="X31" s="1"/>
      <c r="Y31" s="1"/>
      <c r="Z31" s="1"/>
    </row>
    <row r="32" spans="1:26" ht="14.25" customHeight="1" x14ac:dyDescent="0.25">
      <c r="A32" s="98"/>
      <c r="B32" s="99"/>
      <c r="C32" s="99"/>
      <c r="D32" s="99"/>
      <c r="E32" s="99"/>
      <c r="F32" s="99"/>
      <c r="G32" s="99"/>
      <c r="H32" s="99"/>
      <c r="I32" s="99"/>
      <c r="J32" s="99"/>
      <c r="K32" s="100"/>
      <c r="L32" s="1"/>
      <c r="M32" s="98"/>
      <c r="N32" s="99"/>
      <c r="O32" s="99"/>
      <c r="P32" s="99"/>
      <c r="Q32" s="99"/>
      <c r="R32" s="99"/>
      <c r="S32" s="99"/>
      <c r="T32" s="99"/>
      <c r="U32" s="99"/>
      <c r="V32" s="99"/>
      <c r="W32" s="100"/>
      <c r="X32" s="1"/>
      <c r="Y32" s="1"/>
      <c r="Z32" s="1"/>
    </row>
    <row r="33" spans="1:26" ht="14.25" customHeight="1" x14ac:dyDescent="0.25">
      <c r="A33" s="98"/>
      <c r="B33" s="99"/>
      <c r="C33" s="99"/>
      <c r="D33" s="99"/>
      <c r="E33" s="99"/>
      <c r="F33" s="99"/>
      <c r="G33" s="99"/>
      <c r="H33" s="99"/>
      <c r="I33" s="99"/>
      <c r="J33" s="99"/>
      <c r="K33" s="100"/>
      <c r="L33" s="1"/>
      <c r="M33" s="98"/>
      <c r="N33" s="99"/>
      <c r="O33" s="99"/>
      <c r="P33" s="99"/>
      <c r="Q33" s="99"/>
      <c r="R33" s="99"/>
      <c r="S33" s="99"/>
      <c r="T33" s="99"/>
      <c r="U33" s="99"/>
      <c r="V33" s="99"/>
      <c r="W33" s="100"/>
      <c r="X33" s="1"/>
      <c r="Y33" s="1"/>
      <c r="Z33" s="1"/>
    </row>
    <row r="34" spans="1:26" ht="14.25" customHeight="1" x14ac:dyDescent="0.25">
      <c r="A34" s="98"/>
      <c r="B34" s="99"/>
      <c r="C34" s="99"/>
      <c r="D34" s="99"/>
      <c r="E34" s="99"/>
      <c r="F34" s="99"/>
      <c r="G34" s="99"/>
      <c r="H34" s="99"/>
      <c r="I34" s="99"/>
      <c r="J34" s="99"/>
      <c r="K34" s="100"/>
      <c r="L34" s="1"/>
      <c r="M34" s="98"/>
      <c r="N34" s="99"/>
      <c r="O34" s="99"/>
      <c r="P34" s="99"/>
      <c r="Q34" s="99"/>
      <c r="R34" s="99"/>
      <c r="S34" s="99"/>
      <c r="T34" s="99"/>
      <c r="U34" s="99"/>
      <c r="V34" s="99"/>
      <c r="W34" s="100"/>
      <c r="X34" s="1"/>
      <c r="Y34" s="1"/>
      <c r="Z34" s="1"/>
    </row>
    <row r="35" spans="1:26" ht="14.25" customHeight="1" x14ac:dyDescent="0.25">
      <c r="A35" s="101"/>
      <c r="B35" s="102"/>
      <c r="C35" s="102"/>
      <c r="D35" s="102"/>
      <c r="E35" s="102"/>
      <c r="F35" s="102"/>
      <c r="G35" s="102"/>
      <c r="H35" s="102"/>
      <c r="I35" s="102"/>
      <c r="J35" s="102"/>
      <c r="K35" s="103"/>
      <c r="L35" s="1"/>
      <c r="M35" s="101"/>
      <c r="N35" s="102"/>
      <c r="O35" s="102"/>
      <c r="P35" s="102"/>
      <c r="Q35" s="102"/>
      <c r="R35" s="102"/>
      <c r="S35" s="102"/>
      <c r="T35" s="102"/>
      <c r="U35" s="102"/>
      <c r="V35" s="102"/>
      <c r="W35" s="103"/>
      <c r="X35" s="1"/>
      <c r="Y35" s="1"/>
      <c r="Z35" s="1"/>
    </row>
    <row r="36" spans="1:26" ht="14.25" customHeight="1" x14ac:dyDescent="0.25">
      <c r="A36" s="46" t="s">
        <v>236</v>
      </c>
      <c r="B36" s="47"/>
      <c r="C36" s="47"/>
      <c r="D36" s="47"/>
      <c r="E36" s="47"/>
      <c r="F36" s="47"/>
      <c r="G36" s="47"/>
      <c r="H36" s="47"/>
      <c r="I36" s="47"/>
      <c r="J36" s="48"/>
      <c r="K36" s="111" t="str">
        <f>IF(COUNTIF(K38:K60, "="&amp;IncompleteText), IncompleteText, IF(COUNTIF(K38:K60, "="&amp;ErrorText), ErrorText, OKText))</f>
        <v>BLANK</v>
      </c>
      <c r="L36" s="1"/>
      <c r="M36" s="46" t="s">
        <v>237</v>
      </c>
      <c r="N36" s="47"/>
      <c r="O36" s="47"/>
      <c r="P36" s="47"/>
      <c r="Q36" s="47"/>
      <c r="R36" s="47"/>
      <c r="S36" s="47"/>
      <c r="T36" s="47"/>
      <c r="U36" s="47"/>
      <c r="V36" s="48"/>
      <c r="W36" s="111" t="str">
        <f>IF(COUNTIF(W38:W40, "="&amp;IncompleteText), IncompleteText, IF(COUNTIF(W38:W40, "="&amp;ErrorText), ErrorText, OKText))</f>
        <v>BLANK</v>
      </c>
      <c r="X36" s="1"/>
      <c r="Y36" s="1"/>
      <c r="Z36" s="1"/>
    </row>
    <row r="37" spans="1:26" ht="14.25" customHeight="1" x14ac:dyDescent="0.25">
      <c r="A37" s="90" t="s">
        <v>44</v>
      </c>
      <c r="B37" s="136"/>
      <c r="C37" s="24"/>
      <c r="D37" s="24"/>
      <c r="E37" s="24"/>
      <c r="F37" s="24"/>
      <c r="G37" s="24"/>
      <c r="H37" s="24"/>
      <c r="I37" s="24"/>
      <c r="J37" s="24"/>
      <c r="K37" s="89"/>
      <c r="L37" s="1"/>
      <c r="M37" s="25"/>
      <c r="N37" s="25"/>
      <c r="O37" s="25"/>
      <c r="P37" s="25"/>
      <c r="Q37" s="25"/>
      <c r="R37" s="25"/>
      <c r="S37" s="25"/>
      <c r="T37" s="25"/>
      <c r="U37" s="25"/>
      <c r="V37" s="25"/>
      <c r="W37" s="89"/>
      <c r="X37" s="1"/>
      <c r="Y37" s="1"/>
      <c r="Z37" s="1"/>
    </row>
    <row r="38" spans="1:26" ht="14.25" customHeight="1" x14ac:dyDescent="0.25">
      <c r="A38" s="86" t="s">
        <v>285</v>
      </c>
      <c r="B38" s="68"/>
      <c r="C38" s="67" t="s">
        <v>286</v>
      </c>
      <c r="D38" s="68"/>
      <c r="E38" s="68"/>
      <c r="F38" s="68"/>
      <c r="G38" s="68"/>
      <c r="H38" s="68"/>
      <c r="I38" s="73"/>
      <c r="J38" s="36"/>
      <c r="K38" s="2" t="str">
        <f t="shared" ref="K38:K60" si="2">IF(ISBLANK(J38),IncompleteText, IF(J38, OKText, ErrorText))</f>
        <v>BLANK</v>
      </c>
      <c r="L38" s="1"/>
      <c r="M38" s="67" t="s">
        <v>238</v>
      </c>
      <c r="N38" s="68"/>
      <c r="O38" s="68"/>
      <c r="P38" s="68"/>
      <c r="Q38" s="68"/>
      <c r="R38" s="68"/>
      <c r="S38" s="68"/>
      <c r="T38" s="68"/>
      <c r="U38" s="73"/>
      <c r="V38" s="36"/>
      <c r="W38" s="2" t="str">
        <f t="shared" ref="W38:W40" si="3">IF(ISBLANK(V38),IncompleteText, IF(V38, OKText, ErrorText))</f>
        <v>BLANK</v>
      </c>
      <c r="X38" s="1"/>
      <c r="Y38" s="1"/>
      <c r="Z38" s="1"/>
    </row>
    <row r="39" spans="1:26" ht="14.25" customHeight="1" x14ac:dyDescent="0.25">
      <c r="A39" s="86" t="s">
        <v>287</v>
      </c>
      <c r="B39" s="68"/>
      <c r="C39" s="67" t="s">
        <v>239</v>
      </c>
      <c r="D39" s="68"/>
      <c r="E39" s="68"/>
      <c r="F39" s="68"/>
      <c r="G39" s="68"/>
      <c r="H39" s="68"/>
      <c r="I39" s="73"/>
      <c r="J39" s="36"/>
      <c r="K39" s="2" t="str">
        <f t="shared" si="2"/>
        <v>BLANK</v>
      </c>
      <c r="L39" s="1"/>
      <c r="M39" s="67" t="s">
        <v>240</v>
      </c>
      <c r="N39" s="68"/>
      <c r="O39" s="68"/>
      <c r="P39" s="68"/>
      <c r="Q39" s="68"/>
      <c r="R39" s="68"/>
      <c r="S39" s="68"/>
      <c r="T39" s="68"/>
      <c r="U39" s="73"/>
      <c r="V39" s="36"/>
      <c r="W39" s="2" t="str">
        <f t="shared" si="3"/>
        <v>BLANK</v>
      </c>
      <c r="X39" s="1"/>
      <c r="Y39" s="1"/>
      <c r="Z39" s="1"/>
    </row>
    <row r="40" spans="1:26" ht="14.25" customHeight="1" x14ac:dyDescent="0.25">
      <c r="A40" s="86" t="s">
        <v>288</v>
      </c>
      <c r="B40" s="68"/>
      <c r="C40" s="67" t="s">
        <v>241</v>
      </c>
      <c r="D40" s="68"/>
      <c r="E40" s="68"/>
      <c r="F40" s="68"/>
      <c r="G40" s="68"/>
      <c r="H40" s="68"/>
      <c r="I40" s="73"/>
      <c r="J40" s="36"/>
      <c r="K40" s="2" t="str">
        <f t="shared" si="2"/>
        <v>BLANK</v>
      </c>
      <c r="L40" s="1"/>
      <c r="M40" s="67" t="s">
        <v>242</v>
      </c>
      <c r="N40" s="68"/>
      <c r="O40" s="68"/>
      <c r="P40" s="68"/>
      <c r="Q40" s="68"/>
      <c r="R40" s="68"/>
      <c r="S40" s="68"/>
      <c r="T40" s="68"/>
      <c r="U40" s="73"/>
      <c r="V40" s="36"/>
      <c r="W40" s="2" t="str">
        <f t="shared" si="3"/>
        <v>BLANK</v>
      </c>
      <c r="X40" s="1"/>
      <c r="Y40" s="1"/>
      <c r="Z40" s="1"/>
    </row>
    <row r="41" spans="1:26" ht="14.25" customHeight="1" x14ac:dyDescent="0.25">
      <c r="A41" s="86" t="s">
        <v>288</v>
      </c>
      <c r="B41" s="68"/>
      <c r="C41" s="67" t="s">
        <v>243</v>
      </c>
      <c r="D41" s="68"/>
      <c r="E41" s="68"/>
      <c r="F41" s="68"/>
      <c r="G41" s="68"/>
      <c r="H41" s="68"/>
      <c r="I41" s="73"/>
      <c r="J41" s="36"/>
      <c r="K41" s="2" t="str">
        <f t="shared" si="2"/>
        <v>BLANK</v>
      </c>
      <c r="L41" s="1"/>
      <c r="M41" s="46" t="s">
        <v>17</v>
      </c>
      <c r="N41" s="47"/>
      <c r="O41" s="47"/>
      <c r="P41" s="47"/>
      <c r="Q41" s="47"/>
      <c r="R41" s="47"/>
      <c r="S41" s="47"/>
      <c r="T41" s="47"/>
      <c r="U41" s="48"/>
      <c r="V41" s="134" t="s">
        <v>44</v>
      </c>
      <c r="W41" s="135"/>
      <c r="X41" s="1"/>
      <c r="Y41" s="1"/>
      <c r="Z41" s="1"/>
    </row>
    <row r="42" spans="1:26" ht="14.25" customHeight="1" x14ac:dyDescent="0.25">
      <c r="A42" s="86" t="s">
        <v>289</v>
      </c>
      <c r="B42" s="68"/>
      <c r="C42" s="67" t="s">
        <v>244</v>
      </c>
      <c r="D42" s="68"/>
      <c r="E42" s="68"/>
      <c r="F42" s="68"/>
      <c r="G42" s="68"/>
      <c r="H42" s="68"/>
      <c r="I42" s="73"/>
      <c r="J42" s="36"/>
      <c r="K42" s="2" t="str">
        <f t="shared" si="2"/>
        <v>BLANK</v>
      </c>
      <c r="L42" s="1"/>
      <c r="M42" s="142"/>
      <c r="N42" s="143"/>
      <c r="O42" s="143"/>
      <c r="P42" s="143"/>
      <c r="Q42" s="143"/>
      <c r="R42" s="143"/>
      <c r="S42" s="143"/>
      <c r="T42" s="143"/>
      <c r="U42" s="144"/>
      <c r="V42" s="147" t="s">
        <v>284</v>
      </c>
      <c r="W42" s="148"/>
      <c r="X42" s="1"/>
      <c r="Y42" s="1"/>
      <c r="Z42" s="1"/>
    </row>
    <row r="43" spans="1:26" ht="14.25" customHeight="1" x14ac:dyDescent="0.25">
      <c r="A43" s="86" t="s">
        <v>290</v>
      </c>
      <c r="B43" s="68"/>
      <c r="C43" s="67" t="s">
        <v>245</v>
      </c>
      <c r="D43" s="68"/>
      <c r="E43" s="68"/>
      <c r="F43" s="68"/>
      <c r="G43" s="68"/>
      <c r="H43" s="68"/>
      <c r="I43" s="73"/>
      <c r="J43" s="36"/>
      <c r="K43" s="2" t="str">
        <f t="shared" si="2"/>
        <v>BLANK</v>
      </c>
      <c r="L43" s="1"/>
      <c r="M43" s="98"/>
      <c r="N43" s="99"/>
      <c r="O43" s="99"/>
      <c r="P43" s="99"/>
      <c r="Q43" s="99"/>
      <c r="R43" s="99"/>
      <c r="S43" s="99"/>
      <c r="T43" s="99"/>
      <c r="U43" s="107"/>
      <c r="V43" s="149"/>
      <c r="W43" s="150"/>
      <c r="X43" s="1"/>
      <c r="Y43" s="1"/>
      <c r="Z43" s="1"/>
    </row>
    <row r="44" spans="1:26" ht="14.25" customHeight="1" x14ac:dyDescent="0.25">
      <c r="A44" s="86" t="s">
        <v>291</v>
      </c>
      <c r="B44" s="68"/>
      <c r="C44" s="67" t="s">
        <v>220</v>
      </c>
      <c r="D44" s="68"/>
      <c r="E44" s="68"/>
      <c r="F44" s="68"/>
      <c r="G44" s="68"/>
      <c r="H44" s="68"/>
      <c r="I44" s="73"/>
      <c r="J44" s="36"/>
      <c r="K44" s="2" t="str">
        <f t="shared" si="2"/>
        <v>BLANK</v>
      </c>
      <c r="L44" s="1"/>
      <c r="M44" s="98"/>
      <c r="N44" s="99"/>
      <c r="O44" s="99"/>
      <c r="P44" s="99"/>
      <c r="Q44" s="99"/>
      <c r="R44" s="99"/>
      <c r="S44" s="99"/>
      <c r="T44" s="99"/>
      <c r="U44" s="107"/>
      <c r="V44" s="149"/>
      <c r="W44" s="150"/>
      <c r="X44" s="1"/>
      <c r="Y44" s="1"/>
      <c r="Z44" s="1"/>
    </row>
    <row r="45" spans="1:26" ht="14.25" customHeight="1" x14ac:dyDescent="0.25">
      <c r="A45" s="86" t="s">
        <v>283</v>
      </c>
      <c r="B45" s="68"/>
      <c r="C45" s="67" t="s">
        <v>91</v>
      </c>
      <c r="D45" s="68"/>
      <c r="E45" s="68"/>
      <c r="F45" s="68"/>
      <c r="G45" s="68"/>
      <c r="H45" s="68"/>
      <c r="I45" s="73"/>
      <c r="J45" s="36"/>
      <c r="K45" s="2" t="str">
        <f t="shared" si="2"/>
        <v>BLANK</v>
      </c>
      <c r="L45" s="1"/>
      <c r="M45" s="145"/>
      <c r="N45" s="109"/>
      <c r="O45" s="109"/>
      <c r="P45" s="109"/>
      <c r="Q45" s="109"/>
      <c r="R45" s="109"/>
      <c r="S45" s="109"/>
      <c r="T45" s="109"/>
      <c r="U45" s="110"/>
      <c r="V45" s="151"/>
      <c r="W45" s="152"/>
      <c r="X45" s="1"/>
      <c r="Y45" s="1"/>
      <c r="Z45" s="1"/>
    </row>
    <row r="46" spans="1:26" ht="14.25" customHeight="1" x14ac:dyDescent="0.25">
      <c r="A46" s="86" t="s">
        <v>284</v>
      </c>
      <c r="B46" s="68"/>
      <c r="C46" s="67" t="s">
        <v>225</v>
      </c>
      <c r="D46" s="68"/>
      <c r="E46" s="68"/>
      <c r="F46" s="68"/>
      <c r="G46" s="68"/>
      <c r="H46" s="68"/>
      <c r="I46" s="73"/>
      <c r="J46" s="36"/>
      <c r="K46" s="2" t="str">
        <f t="shared" si="2"/>
        <v>BLANK</v>
      </c>
      <c r="L46" s="1"/>
      <c r="M46" s="1"/>
      <c r="N46" s="1"/>
      <c r="O46" s="1"/>
      <c r="P46" s="1"/>
      <c r="Q46" s="1"/>
      <c r="R46" s="1"/>
      <c r="S46" s="1"/>
      <c r="T46" s="1"/>
      <c r="U46" s="1"/>
      <c r="V46" s="1"/>
      <c r="W46" s="1"/>
      <c r="X46" s="1"/>
      <c r="Y46" s="1"/>
      <c r="Z46" s="1"/>
    </row>
    <row r="47" spans="1:26" ht="14.25" customHeight="1" x14ac:dyDescent="0.25">
      <c r="A47" s="86" t="s">
        <v>292</v>
      </c>
      <c r="B47" s="68"/>
      <c r="C47" s="67" t="s">
        <v>246</v>
      </c>
      <c r="D47" s="68"/>
      <c r="E47" s="68"/>
      <c r="F47" s="68"/>
      <c r="G47" s="68"/>
      <c r="H47" s="68"/>
      <c r="I47" s="73"/>
      <c r="J47" s="36"/>
      <c r="K47" s="2" t="str">
        <f t="shared" si="2"/>
        <v>BLANK</v>
      </c>
      <c r="L47" s="1"/>
      <c r="M47" s="95" t="s">
        <v>247</v>
      </c>
      <c r="N47" s="96"/>
      <c r="O47" s="96"/>
      <c r="P47" s="96"/>
      <c r="Q47" s="96"/>
      <c r="R47" s="96"/>
      <c r="S47" s="96"/>
      <c r="T47" s="96"/>
      <c r="U47" s="96"/>
      <c r="V47" s="96"/>
      <c r="W47" s="97"/>
      <c r="X47" s="1"/>
      <c r="Y47" s="1"/>
      <c r="Z47" s="1"/>
    </row>
    <row r="48" spans="1:26" ht="14.25" customHeight="1" x14ac:dyDescent="0.25">
      <c r="A48" s="86" t="s">
        <v>293</v>
      </c>
      <c r="B48" s="68"/>
      <c r="C48" s="67" t="s">
        <v>248</v>
      </c>
      <c r="D48" s="68"/>
      <c r="E48" s="68"/>
      <c r="F48" s="68"/>
      <c r="G48" s="68"/>
      <c r="H48" s="68"/>
      <c r="I48" s="73"/>
      <c r="J48" s="36"/>
      <c r="K48" s="2" t="str">
        <f t="shared" si="2"/>
        <v>BLANK</v>
      </c>
      <c r="L48" s="1"/>
      <c r="M48" s="98"/>
      <c r="N48" s="99"/>
      <c r="O48" s="99"/>
      <c r="P48" s="99"/>
      <c r="Q48" s="99"/>
      <c r="R48" s="99"/>
      <c r="S48" s="99"/>
      <c r="T48" s="99"/>
      <c r="U48" s="99"/>
      <c r="V48" s="99"/>
      <c r="W48" s="100"/>
      <c r="X48" s="1"/>
      <c r="Y48" s="1"/>
      <c r="Z48" s="1"/>
    </row>
    <row r="49" spans="1:26" ht="14.25" customHeight="1" x14ac:dyDescent="0.25">
      <c r="A49" s="86" t="s">
        <v>294</v>
      </c>
      <c r="B49" s="68"/>
      <c r="C49" s="67" t="s">
        <v>249</v>
      </c>
      <c r="D49" s="68"/>
      <c r="E49" s="68"/>
      <c r="F49" s="68"/>
      <c r="G49" s="68"/>
      <c r="H49" s="68"/>
      <c r="I49" s="73"/>
      <c r="J49" s="36"/>
      <c r="K49" s="2" t="str">
        <f t="shared" si="2"/>
        <v>BLANK</v>
      </c>
      <c r="L49" s="1"/>
      <c r="M49" s="98"/>
      <c r="N49" s="99"/>
      <c r="O49" s="99"/>
      <c r="P49" s="99"/>
      <c r="Q49" s="99"/>
      <c r="R49" s="99"/>
      <c r="S49" s="99"/>
      <c r="T49" s="99"/>
      <c r="U49" s="99"/>
      <c r="V49" s="99"/>
      <c r="W49" s="100"/>
      <c r="X49" s="1"/>
      <c r="Y49" s="1"/>
      <c r="Z49" s="1"/>
    </row>
    <row r="50" spans="1:26" ht="14.25" customHeight="1" x14ac:dyDescent="0.25">
      <c r="A50" s="86"/>
      <c r="B50" s="68"/>
      <c r="C50" s="67" t="s">
        <v>250</v>
      </c>
      <c r="D50" s="68"/>
      <c r="E50" s="68"/>
      <c r="F50" s="68"/>
      <c r="G50" s="68"/>
      <c r="H50" s="68"/>
      <c r="I50" s="73"/>
      <c r="J50" s="36"/>
      <c r="K50" s="2" t="str">
        <f t="shared" si="2"/>
        <v>BLANK</v>
      </c>
      <c r="L50" s="1"/>
      <c r="M50" s="98"/>
      <c r="N50" s="99"/>
      <c r="O50" s="99"/>
      <c r="P50" s="99"/>
      <c r="Q50" s="99"/>
      <c r="R50" s="99"/>
      <c r="S50" s="99"/>
      <c r="T50" s="99"/>
      <c r="U50" s="99"/>
      <c r="V50" s="99"/>
      <c r="W50" s="100"/>
      <c r="X50" s="1"/>
      <c r="Y50" s="1"/>
      <c r="Z50" s="1"/>
    </row>
    <row r="51" spans="1:26" ht="14.25" customHeight="1" x14ac:dyDescent="0.25">
      <c r="A51" s="86"/>
      <c r="B51" s="68"/>
      <c r="C51" s="67" t="s">
        <v>251</v>
      </c>
      <c r="D51" s="68"/>
      <c r="E51" s="68"/>
      <c r="F51" s="68"/>
      <c r="G51" s="68"/>
      <c r="H51" s="68"/>
      <c r="I51" s="73"/>
      <c r="J51" s="36"/>
      <c r="K51" s="2" t="str">
        <f t="shared" si="2"/>
        <v>BLANK</v>
      </c>
      <c r="L51" s="1"/>
      <c r="M51" s="98"/>
      <c r="N51" s="99"/>
      <c r="O51" s="99"/>
      <c r="P51" s="99"/>
      <c r="Q51" s="99"/>
      <c r="R51" s="99"/>
      <c r="S51" s="99"/>
      <c r="T51" s="99"/>
      <c r="U51" s="99"/>
      <c r="V51" s="99"/>
      <c r="W51" s="100"/>
      <c r="X51" s="1"/>
      <c r="Y51" s="1"/>
      <c r="Z51" s="1"/>
    </row>
    <row r="52" spans="1:26" ht="14.25" customHeight="1" x14ac:dyDescent="0.25">
      <c r="A52" s="86"/>
      <c r="B52" s="68"/>
      <c r="C52" s="67" t="s">
        <v>221</v>
      </c>
      <c r="D52" s="68"/>
      <c r="E52" s="68"/>
      <c r="F52" s="68"/>
      <c r="G52" s="68"/>
      <c r="H52" s="68"/>
      <c r="I52" s="73"/>
      <c r="J52" s="36"/>
      <c r="K52" s="2" t="str">
        <f t="shared" si="2"/>
        <v>BLANK</v>
      </c>
      <c r="L52" s="1"/>
      <c r="M52" s="98"/>
      <c r="N52" s="99"/>
      <c r="O52" s="99"/>
      <c r="P52" s="99"/>
      <c r="Q52" s="99"/>
      <c r="R52" s="99"/>
      <c r="S52" s="99"/>
      <c r="T52" s="99"/>
      <c r="U52" s="99"/>
      <c r="V52" s="99"/>
      <c r="W52" s="100"/>
      <c r="X52" s="1"/>
      <c r="Y52" s="1"/>
      <c r="Z52" s="1"/>
    </row>
    <row r="53" spans="1:26" ht="14.25" customHeight="1" x14ac:dyDescent="0.25">
      <c r="A53" s="86" t="s">
        <v>295</v>
      </c>
      <c r="B53" s="68"/>
      <c r="C53" s="67" t="s">
        <v>252</v>
      </c>
      <c r="D53" s="68"/>
      <c r="E53" s="68"/>
      <c r="F53" s="68"/>
      <c r="G53" s="68"/>
      <c r="H53" s="68"/>
      <c r="I53" s="73"/>
      <c r="J53" s="36"/>
      <c r="K53" s="2" t="str">
        <f t="shared" si="2"/>
        <v>BLANK</v>
      </c>
      <c r="L53" s="1"/>
      <c r="M53" s="98"/>
      <c r="N53" s="99"/>
      <c r="O53" s="99"/>
      <c r="P53" s="99"/>
      <c r="Q53" s="99"/>
      <c r="R53" s="99"/>
      <c r="S53" s="99"/>
      <c r="T53" s="99"/>
      <c r="U53" s="99"/>
      <c r="V53" s="99"/>
      <c r="W53" s="100"/>
      <c r="X53" s="1"/>
      <c r="Y53" s="1"/>
      <c r="Z53" s="1"/>
    </row>
    <row r="54" spans="1:26" ht="14.25" customHeight="1" x14ac:dyDescent="0.25">
      <c r="A54" s="86" t="s">
        <v>295</v>
      </c>
      <c r="B54" s="68"/>
      <c r="C54" s="67" t="s">
        <v>253</v>
      </c>
      <c r="D54" s="68"/>
      <c r="E54" s="68"/>
      <c r="F54" s="68"/>
      <c r="G54" s="68"/>
      <c r="H54" s="68"/>
      <c r="I54" s="73"/>
      <c r="J54" s="36"/>
      <c r="K54" s="2" t="str">
        <f t="shared" si="2"/>
        <v>BLANK</v>
      </c>
      <c r="L54" s="1"/>
      <c r="M54" s="98"/>
      <c r="N54" s="99"/>
      <c r="O54" s="99"/>
      <c r="P54" s="99"/>
      <c r="Q54" s="99"/>
      <c r="R54" s="99"/>
      <c r="S54" s="99"/>
      <c r="T54" s="99"/>
      <c r="U54" s="99"/>
      <c r="V54" s="99"/>
      <c r="W54" s="100"/>
      <c r="X54" s="1"/>
      <c r="Y54" s="1"/>
      <c r="Z54" s="1"/>
    </row>
    <row r="55" spans="1:26" ht="14.25" customHeight="1" x14ac:dyDescent="0.25">
      <c r="A55" s="86" t="s">
        <v>295</v>
      </c>
      <c r="B55" s="68"/>
      <c r="C55" s="67" t="s">
        <v>254</v>
      </c>
      <c r="D55" s="68"/>
      <c r="E55" s="68"/>
      <c r="F55" s="68"/>
      <c r="G55" s="68"/>
      <c r="H55" s="68"/>
      <c r="I55" s="73"/>
      <c r="J55" s="36"/>
      <c r="K55" s="2" t="str">
        <f t="shared" si="2"/>
        <v>BLANK</v>
      </c>
      <c r="L55" s="1"/>
      <c r="M55" s="98"/>
      <c r="N55" s="99"/>
      <c r="O55" s="99"/>
      <c r="P55" s="99"/>
      <c r="Q55" s="99"/>
      <c r="R55" s="99"/>
      <c r="S55" s="99"/>
      <c r="T55" s="99"/>
      <c r="U55" s="99"/>
      <c r="V55" s="99"/>
      <c r="W55" s="100"/>
      <c r="X55" s="1"/>
      <c r="Y55" s="1"/>
      <c r="Z55" s="1"/>
    </row>
    <row r="56" spans="1:26" ht="14.25" customHeight="1" x14ac:dyDescent="0.25">
      <c r="A56" s="86"/>
      <c r="B56" s="68"/>
      <c r="C56" s="67" t="s">
        <v>255</v>
      </c>
      <c r="D56" s="68"/>
      <c r="E56" s="68"/>
      <c r="F56" s="68"/>
      <c r="G56" s="68"/>
      <c r="H56" s="68"/>
      <c r="I56" s="73"/>
      <c r="J56" s="36"/>
      <c r="K56" s="2" t="str">
        <f t="shared" si="2"/>
        <v>BLANK</v>
      </c>
      <c r="L56" s="1"/>
      <c r="M56" s="98"/>
      <c r="N56" s="99"/>
      <c r="O56" s="99"/>
      <c r="P56" s="99"/>
      <c r="Q56" s="99"/>
      <c r="R56" s="99"/>
      <c r="S56" s="99"/>
      <c r="T56" s="99"/>
      <c r="U56" s="99"/>
      <c r="V56" s="99"/>
      <c r="W56" s="100"/>
      <c r="X56" s="1"/>
      <c r="Y56" s="1"/>
      <c r="Z56" s="1"/>
    </row>
    <row r="57" spans="1:26" ht="14.25" customHeight="1" x14ac:dyDescent="0.25">
      <c r="A57" s="86" t="s">
        <v>296</v>
      </c>
      <c r="B57" s="68"/>
      <c r="C57" s="67" t="s">
        <v>256</v>
      </c>
      <c r="D57" s="68"/>
      <c r="E57" s="68"/>
      <c r="F57" s="68"/>
      <c r="G57" s="68"/>
      <c r="H57" s="68"/>
      <c r="I57" s="73"/>
      <c r="J57" s="36"/>
      <c r="K57" s="2" t="str">
        <f t="shared" si="2"/>
        <v>BLANK</v>
      </c>
      <c r="L57" s="1"/>
      <c r="M57" s="98"/>
      <c r="N57" s="99"/>
      <c r="O57" s="99"/>
      <c r="P57" s="99"/>
      <c r="Q57" s="99"/>
      <c r="R57" s="99"/>
      <c r="S57" s="99"/>
      <c r="T57" s="99"/>
      <c r="U57" s="99"/>
      <c r="V57" s="99"/>
      <c r="W57" s="100"/>
      <c r="X57" s="1"/>
      <c r="Y57" s="1"/>
      <c r="Z57" s="1"/>
    </row>
    <row r="58" spans="1:26" ht="14.25" customHeight="1" x14ac:dyDescent="0.25">
      <c r="A58" s="86"/>
      <c r="B58" s="68"/>
      <c r="C58" s="67" t="s">
        <v>257</v>
      </c>
      <c r="D58" s="68"/>
      <c r="E58" s="68"/>
      <c r="F58" s="68"/>
      <c r="G58" s="68"/>
      <c r="H58" s="68"/>
      <c r="I58" s="73"/>
      <c r="J58" s="36"/>
      <c r="K58" s="2" t="str">
        <f t="shared" si="2"/>
        <v>BLANK</v>
      </c>
      <c r="L58" s="1"/>
      <c r="M58" s="98"/>
      <c r="N58" s="99"/>
      <c r="O58" s="99"/>
      <c r="P58" s="99"/>
      <c r="Q58" s="99"/>
      <c r="R58" s="99"/>
      <c r="S58" s="99"/>
      <c r="T58" s="99"/>
      <c r="U58" s="99"/>
      <c r="V58" s="99"/>
      <c r="W58" s="100"/>
      <c r="X58" s="1"/>
      <c r="Y58" s="1"/>
      <c r="Z58" s="1"/>
    </row>
    <row r="59" spans="1:26" ht="14.25" customHeight="1" x14ac:dyDescent="0.25">
      <c r="A59" s="86"/>
      <c r="B59" s="68"/>
      <c r="C59" s="67" t="s">
        <v>258</v>
      </c>
      <c r="D59" s="68"/>
      <c r="E59" s="68"/>
      <c r="F59" s="68"/>
      <c r="G59" s="68"/>
      <c r="H59" s="68"/>
      <c r="I59" s="73"/>
      <c r="J59" s="36"/>
      <c r="K59" s="2" t="str">
        <f t="shared" si="2"/>
        <v>BLANK</v>
      </c>
      <c r="L59" s="1"/>
      <c r="M59" s="98"/>
      <c r="N59" s="99"/>
      <c r="O59" s="99"/>
      <c r="P59" s="99"/>
      <c r="Q59" s="99"/>
      <c r="R59" s="99"/>
      <c r="S59" s="99"/>
      <c r="T59" s="99"/>
      <c r="U59" s="99"/>
      <c r="V59" s="99"/>
      <c r="W59" s="100"/>
      <c r="X59" s="1"/>
      <c r="Y59" s="1"/>
      <c r="Z59" s="1"/>
    </row>
    <row r="60" spans="1:26" ht="14.25" customHeight="1" x14ac:dyDescent="0.25">
      <c r="A60" s="86" t="s">
        <v>297</v>
      </c>
      <c r="B60" s="68"/>
      <c r="C60" s="67" t="s">
        <v>259</v>
      </c>
      <c r="D60" s="68"/>
      <c r="E60" s="68"/>
      <c r="F60" s="68"/>
      <c r="G60" s="68"/>
      <c r="H60" s="68"/>
      <c r="I60" s="73"/>
      <c r="J60" s="36"/>
      <c r="K60" s="2" t="str">
        <f t="shared" si="2"/>
        <v>BLANK</v>
      </c>
      <c r="L60" s="1"/>
      <c r="M60" s="98"/>
      <c r="N60" s="99"/>
      <c r="O60" s="99"/>
      <c r="P60" s="99"/>
      <c r="Q60" s="99"/>
      <c r="R60" s="99"/>
      <c r="S60" s="99"/>
      <c r="T60" s="99"/>
      <c r="U60" s="99"/>
      <c r="V60" s="99"/>
      <c r="W60" s="100"/>
      <c r="X60" s="1"/>
      <c r="Y60" s="1"/>
      <c r="Z60" s="1"/>
    </row>
    <row r="61" spans="1:26" ht="14.25" customHeight="1" x14ac:dyDescent="0.25">
      <c r="A61" s="46" t="s">
        <v>17</v>
      </c>
      <c r="B61" s="47"/>
      <c r="C61" s="47"/>
      <c r="D61" s="47"/>
      <c r="E61" s="47"/>
      <c r="F61" s="47"/>
      <c r="G61" s="47"/>
      <c r="H61" s="47"/>
      <c r="I61" s="48"/>
      <c r="J61" s="134" t="s">
        <v>44</v>
      </c>
      <c r="K61" s="135"/>
      <c r="L61" s="1"/>
      <c r="M61" s="98"/>
      <c r="N61" s="99"/>
      <c r="O61" s="99"/>
      <c r="P61" s="99"/>
      <c r="Q61" s="99"/>
      <c r="R61" s="99"/>
      <c r="S61" s="99"/>
      <c r="T61" s="99"/>
      <c r="U61" s="99"/>
      <c r="V61" s="99"/>
      <c r="W61" s="100"/>
      <c r="X61" s="1"/>
      <c r="Y61" s="1"/>
      <c r="Z61" s="1"/>
    </row>
    <row r="62" spans="1:26" ht="14.25" customHeight="1" x14ac:dyDescent="0.25">
      <c r="A62" s="142"/>
      <c r="B62" s="143"/>
      <c r="C62" s="143"/>
      <c r="D62" s="143"/>
      <c r="E62" s="143"/>
      <c r="F62" s="143"/>
      <c r="G62" s="143"/>
      <c r="H62" s="143"/>
      <c r="I62" s="144"/>
      <c r="J62" s="146" t="s">
        <v>298</v>
      </c>
      <c r="K62" s="80"/>
      <c r="L62" s="1"/>
      <c r="M62" s="98"/>
      <c r="N62" s="99"/>
      <c r="O62" s="99"/>
      <c r="P62" s="99"/>
      <c r="Q62" s="99"/>
      <c r="R62" s="99"/>
      <c r="S62" s="99"/>
      <c r="T62" s="99"/>
      <c r="U62" s="99"/>
      <c r="V62" s="99"/>
      <c r="W62" s="100"/>
      <c r="X62" s="1"/>
      <c r="Y62" s="1"/>
      <c r="Z62" s="1"/>
    </row>
    <row r="63" spans="1:26" ht="14.25" customHeight="1" x14ac:dyDescent="0.25">
      <c r="A63" s="98"/>
      <c r="B63" s="99"/>
      <c r="C63" s="99"/>
      <c r="D63" s="99"/>
      <c r="E63" s="99"/>
      <c r="F63" s="99"/>
      <c r="G63" s="99"/>
      <c r="H63" s="99"/>
      <c r="I63" s="107"/>
      <c r="J63" s="81"/>
      <c r="K63" s="73"/>
      <c r="L63" s="1"/>
      <c r="M63" s="98"/>
      <c r="N63" s="99"/>
      <c r="O63" s="99"/>
      <c r="P63" s="99"/>
      <c r="Q63" s="99"/>
      <c r="R63" s="99"/>
      <c r="S63" s="99"/>
      <c r="T63" s="99"/>
      <c r="U63" s="99"/>
      <c r="V63" s="99"/>
      <c r="W63" s="100"/>
      <c r="X63" s="1"/>
      <c r="Y63" s="1"/>
      <c r="Z63" s="1"/>
    </row>
    <row r="64" spans="1:26" ht="14.25" customHeight="1" x14ac:dyDescent="0.25">
      <c r="A64" s="98"/>
      <c r="B64" s="99"/>
      <c r="C64" s="99"/>
      <c r="D64" s="99"/>
      <c r="E64" s="99"/>
      <c r="F64" s="99"/>
      <c r="G64" s="99"/>
      <c r="H64" s="99"/>
      <c r="I64" s="107"/>
      <c r="J64" s="81"/>
      <c r="K64" s="73"/>
      <c r="L64" s="1"/>
      <c r="M64" s="98"/>
      <c r="N64" s="99"/>
      <c r="O64" s="99"/>
      <c r="P64" s="99"/>
      <c r="Q64" s="99"/>
      <c r="R64" s="99"/>
      <c r="S64" s="99"/>
      <c r="T64" s="99"/>
      <c r="U64" s="99"/>
      <c r="V64" s="99"/>
      <c r="W64" s="100"/>
      <c r="X64" s="1"/>
      <c r="Y64" s="1"/>
      <c r="Z64" s="1"/>
    </row>
    <row r="65" spans="1:26" ht="14.25" customHeight="1" x14ac:dyDescent="0.25">
      <c r="A65" s="145"/>
      <c r="B65" s="109"/>
      <c r="C65" s="109"/>
      <c r="D65" s="109"/>
      <c r="E65" s="109"/>
      <c r="F65" s="109"/>
      <c r="G65" s="109"/>
      <c r="H65" s="109"/>
      <c r="I65" s="110"/>
      <c r="J65" s="82"/>
      <c r="K65" s="83"/>
      <c r="L65" s="1"/>
      <c r="M65" s="98"/>
      <c r="N65" s="99"/>
      <c r="O65" s="99"/>
      <c r="P65" s="99"/>
      <c r="Q65" s="99"/>
      <c r="R65" s="99"/>
      <c r="S65" s="99"/>
      <c r="T65" s="99"/>
      <c r="U65" s="99"/>
      <c r="V65" s="99"/>
      <c r="W65" s="100"/>
      <c r="X65" s="1"/>
      <c r="Y65" s="1"/>
      <c r="Z65" s="1"/>
    </row>
    <row r="66" spans="1:26" ht="14.25" customHeight="1" x14ac:dyDescent="0.25">
      <c r="A66" s="1"/>
      <c r="B66" s="1"/>
      <c r="C66" s="1"/>
      <c r="D66" s="1"/>
      <c r="E66" s="1"/>
      <c r="F66" s="1"/>
      <c r="G66" s="1"/>
      <c r="H66" s="1"/>
      <c r="I66" s="1"/>
      <c r="J66" s="1"/>
      <c r="K66" s="1"/>
      <c r="L66" s="1"/>
      <c r="M66" s="98"/>
      <c r="N66" s="99"/>
      <c r="O66" s="99"/>
      <c r="P66" s="99"/>
      <c r="Q66" s="99"/>
      <c r="R66" s="99"/>
      <c r="S66" s="99"/>
      <c r="T66" s="99"/>
      <c r="U66" s="99"/>
      <c r="V66" s="99"/>
      <c r="W66" s="100"/>
      <c r="X66" s="1"/>
      <c r="Y66" s="1"/>
      <c r="Z66" s="1"/>
    </row>
    <row r="67" spans="1:26" ht="14.25" customHeight="1" x14ac:dyDescent="0.25">
      <c r="A67" s="1"/>
      <c r="B67" s="1"/>
      <c r="C67" s="1"/>
      <c r="D67" s="1"/>
      <c r="E67" s="1"/>
      <c r="F67" s="1"/>
      <c r="G67" s="1"/>
      <c r="H67" s="1"/>
      <c r="I67" s="1"/>
      <c r="J67" s="1"/>
      <c r="K67" s="1"/>
      <c r="L67" s="1"/>
      <c r="M67" s="98"/>
      <c r="N67" s="99"/>
      <c r="O67" s="99"/>
      <c r="P67" s="99"/>
      <c r="Q67" s="99"/>
      <c r="R67" s="99"/>
      <c r="S67" s="99"/>
      <c r="T67" s="99"/>
      <c r="U67" s="99"/>
      <c r="V67" s="99"/>
      <c r="W67" s="100"/>
      <c r="X67" s="1"/>
      <c r="Y67" s="1"/>
      <c r="Z67" s="1"/>
    </row>
    <row r="68" spans="1:26" ht="14.25" customHeight="1" x14ac:dyDescent="0.25">
      <c r="A68" s="1"/>
      <c r="B68" s="1"/>
      <c r="C68" s="1"/>
      <c r="D68" s="1"/>
      <c r="E68" s="1"/>
      <c r="F68" s="1"/>
      <c r="G68" s="1"/>
      <c r="H68" s="1"/>
      <c r="I68" s="1"/>
      <c r="J68" s="1"/>
      <c r="K68" s="1"/>
      <c r="L68" s="1"/>
      <c r="M68" s="98"/>
      <c r="N68" s="99"/>
      <c r="O68" s="99"/>
      <c r="P68" s="99"/>
      <c r="Q68" s="99"/>
      <c r="R68" s="99"/>
      <c r="S68" s="99"/>
      <c r="T68" s="99"/>
      <c r="U68" s="99"/>
      <c r="V68" s="99"/>
      <c r="W68" s="100"/>
      <c r="X68" s="1"/>
      <c r="Y68" s="1"/>
      <c r="Z68" s="1"/>
    </row>
    <row r="69" spans="1:26" ht="14.25" customHeight="1" x14ac:dyDescent="0.25">
      <c r="A69" s="1"/>
      <c r="B69" s="1"/>
      <c r="C69" s="1"/>
      <c r="D69" s="1"/>
      <c r="E69" s="1"/>
      <c r="F69" s="1"/>
      <c r="G69" s="1"/>
      <c r="H69" s="1"/>
      <c r="I69" s="1"/>
      <c r="J69" s="1"/>
      <c r="K69" s="1"/>
      <c r="L69" s="1"/>
      <c r="M69" s="98"/>
      <c r="N69" s="99"/>
      <c r="O69" s="99"/>
      <c r="P69" s="99"/>
      <c r="Q69" s="99"/>
      <c r="R69" s="99"/>
      <c r="S69" s="99"/>
      <c r="T69" s="99"/>
      <c r="U69" s="99"/>
      <c r="V69" s="99"/>
      <c r="W69" s="100"/>
      <c r="X69" s="1"/>
      <c r="Y69" s="1"/>
      <c r="Z69" s="1"/>
    </row>
    <row r="70" spans="1:26" ht="14.25" customHeight="1" x14ac:dyDescent="0.25">
      <c r="A70" s="1"/>
      <c r="B70" s="1"/>
      <c r="C70" s="1"/>
      <c r="D70" s="1"/>
      <c r="E70" s="1"/>
      <c r="F70" s="1"/>
      <c r="G70" s="1"/>
      <c r="H70" s="1"/>
      <c r="I70" s="1"/>
      <c r="J70" s="1"/>
      <c r="K70" s="1"/>
      <c r="L70" s="1"/>
      <c r="M70" s="98"/>
      <c r="N70" s="99"/>
      <c r="O70" s="99"/>
      <c r="P70" s="99"/>
      <c r="Q70" s="99"/>
      <c r="R70" s="99"/>
      <c r="S70" s="99"/>
      <c r="T70" s="99"/>
      <c r="U70" s="99"/>
      <c r="V70" s="99"/>
      <c r="W70" s="100"/>
      <c r="X70" s="1"/>
      <c r="Y70" s="1"/>
      <c r="Z70" s="1"/>
    </row>
    <row r="71" spans="1:26" ht="14.25" customHeight="1" x14ac:dyDescent="0.25">
      <c r="A71" s="1"/>
      <c r="B71" s="1"/>
      <c r="C71" s="1"/>
      <c r="D71" s="1"/>
      <c r="E71" s="1"/>
      <c r="F71" s="1"/>
      <c r="G71" s="1"/>
      <c r="H71" s="1"/>
      <c r="I71" s="1"/>
      <c r="J71" s="1"/>
      <c r="K71" s="1"/>
      <c r="L71" s="1"/>
      <c r="M71" s="98"/>
      <c r="N71" s="99"/>
      <c r="O71" s="99"/>
      <c r="P71" s="99"/>
      <c r="Q71" s="99"/>
      <c r="R71" s="99"/>
      <c r="S71" s="99"/>
      <c r="T71" s="99"/>
      <c r="U71" s="99"/>
      <c r="V71" s="99"/>
      <c r="W71" s="100"/>
      <c r="X71" s="1"/>
      <c r="Y71" s="1"/>
      <c r="Z71" s="1"/>
    </row>
    <row r="72" spans="1:26" ht="14.25" customHeight="1" x14ac:dyDescent="0.25">
      <c r="A72" s="1"/>
      <c r="B72" s="1"/>
      <c r="C72" s="1"/>
      <c r="D72" s="1"/>
      <c r="E72" s="1"/>
      <c r="F72" s="1"/>
      <c r="G72" s="1"/>
      <c r="H72" s="1"/>
      <c r="I72" s="1"/>
      <c r="J72" s="1"/>
      <c r="K72" s="1"/>
      <c r="L72" s="1"/>
      <c r="M72" s="101"/>
      <c r="N72" s="102"/>
      <c r="O72" s="102"/>
      <c r="P72" s="102"/>
      <c r="Q72" s="102"/>
      <c r="R72" s="102"/>
      <c r="S72" s="102"/>
      <c r="T72" s="102"/>
      <c r="U72" s="102"/>
      <c r="V72" s="102"/>
      <c r="W72" s="103"/>
      <c r="X72" s="1"/>
      <c r="Y72" s="1"/>
      <c r="Z72" s="1"/>
    </row>
    <row r="73" spans="1:26" ht="14.25" customHeight="1" x14ac:dyDescent="0.25">
      <c r="A73" s="1"/>
      <c r="B73" s="1"/>
      <c r="C73" s="1"/>
      <c r="D73" s="1"/>
      <c r="E73" s="1"/>
      <c r="F73" s="1"/>
      <c r="G73" s="1"/>
      <c r="H73" s="1"/>
      <c r="I73" s="1"/>
      <c r="J73" s="1"/>
      <c r="K73" s="1"/>
      <c r="L73" s="1"/>
      <c r="M73" s="46" t="s">
        <v>260</v>
      </c>
      <c r="N73" s="47"/>
      <c r="O73" s="47"/>
      <c r="P73" s="47"/>
      <c r="Q73" s="47"/>
      <c r="R73" s="47"/>
      <c r="S73" s="47"/>
      <c r="T73" s="47"/>
      <c r="U73" s="47"/>
      <c r="V73" s="48"/>
      <c r="W73" s="21" t="str">
        <f>IF(COUNTIF(W74:W76, "="&amp;IncompleteText), IncompleteText, IF(COUNTIF(W74:W76, "="&amp;ErrorText), ErrorText, OKText))</f>
        <v>BLANK</v>
      </c>
      <c r="X73" s="1"/>
      <c r="Y73" s="1"/>
      <c r="Z73" s="1"/>
    </row>
    <row r="74" spans="1:26" ht="14.25" customHeight="1" x14ac:dyDescent="0.25">
      <c r="A74" s="1"/>
      <c r="B74" s="1"/>
      <c r="C74" s="1"/>
      <c r="D74" s="1"/>
      <c r="E74" s="1"/>
      <c r="F74" s="1"/>
      <c r="G74" s="1"/>
      <c r="H74" s="1"/>
      <c r="I74" s="1"/>
      <c r="J74" s="1"/>
      <c r="K74" s="1"/>
      <c r="L74" s="1"/>
      <c r="M74" s="67" t="s">
        <v>261</v>
      </c>
      <c r="N74" s="68"/>
      <c r="O74" s="68"/>
      <c r="P74" s="68"/>
      <c r="Q74" s="68"/>
      <c r="R74" s="68"/>
      <c r="S74" s="68"/>
      <c r="T74" s="68"/>
      <c r="U74" s="73"/>
      <c r="V74" s="36"/>
      <c r="W74" s="2" t="str">
        <f t="shared" ref="W74:W76" si="4">IF(ISBLANK(V74),IncompleteText, IF(V74, OKText, ErrorText))</f>
        <v>BLANK</v>
      </c>
      <c r="X74" s="1"/>
      <c r="Y74" s="1"/>
      <c r="Z74" s="1"/>
    </row>
    <row r="75" spans="1:26" ht="14.25" customHeight="1" x14ac:dyDescent="0.25">
      <c r="A75" s="1"/>
      <c r="B75" s="1"/>
      <c r="C75" s="1"/>
      <c r="D75" s="1"/>
      <c r="E75" s="1"/>
      <c r="F75" s="1"/>
      <c r="G75" s="1"/>
      <c r="H75" s="1"/>
      <c r="I75" s="1"/>
      <c r="J75" s="1"/>
      <c r="K75" s="1"/>
      <c r="L75" s="1"/>
      <c r="M75" s="67" t="s">
        <v>262</v>
      </c>
      <c r="N75" s="68"/>
      <c r="O75" s="68"/>
      <c r="P75" s="68"/>
      <c r="Q75" s="68"/>
      <c r="R75" s="68"/>
      <c r="S75" s="68"/>
      <c r="T75" s="68"/>
      <c r="U75" s="73"/>
      <c r="V75" s="36"/>
      <c r="W75" s="2" t="str">
        <f t="shared" si="4"/>
        <v>BLANK</v>
      </c>
      <c r="X75" s="1"/>
      <c r="Y75" s="1"/>
      <c r="Z75" s="1"/>
    </row>
    <row r="76" spans="1:26" ht="14.25" customHeight="1" x14ac:dyDescent="0.25">
      <c r="A76" s="1"/>
      <c r="B76" s="1"/>
      <c r="C76" s="1"/>
      <c r="D76" s="1"/>
      <c r="E76" s="1"/>
      <c r="F76" s="1"/>
      <c r="G76" s="1"/>
      <c r="H76" s="1"/>
      <c r="I76" s="1"/>
      <c r="J76" s="1"/>
      <c r="K76" s="1"/>
      <c r="L76" s="1"/>
      <c r="M76" s="67" t="s">
        <v>263</v>
      </c>
      <c r="N76" s="68"/>
      <c r="O76" s="68"/>
      <c r="P76" s="68"/>
      <c r="Q76" s="68"/>
      <c r="R76" s="68"/>
      <c r="S76" s="68"/>
      <c r="T76" s="68"/>
      <c r="U76" s="73"/>
      <c r="V76" s="36"/>
      <c r="W76" s="2" t="str">
        <f t="shared" si="4"/>
        <v>BLANK</v>
      </c>
      <c r="X76" s="1"/>
      <c r="Y76" s="1"/>
      <c r="Z76" s="1"/>
    </row>
    <row r="77" spans="1:26" ht="14.25" customHeight="1" x14ac:dyDescent="0.25">
      <c r="A77" s="1"/>
      <c r="B77" s="1"/>
      <c r="C77" s="1"/>
      <c r="D77" s="1"/>
      <c r="E77" s="1"/>
      <c r="F77" s="1"/>
      <c r="G77" s="1"/>
      <c r="H77" s="1"/>
      <c r="I77" s="1"/>
      <c r="J77" s="1"/>
      <c r="K77" s="1"/>
      <c r="L77" s="1"/>
      <c r="M77" s="46" t="s">
        <v>17</v>
      </c>
      <c r="N77" s="47"/>
      <c r="O77" s="47"/>
      <c r="P77" s="47"/>
      <c r="Q77" s="47"/>
      <c r="R77" s="47"/>
      <c r="S77" s="47"/>
      <c r="T77" s="47"/>
      <c r="U77" s="48"/>
      <c r="V77" s="134" t="s">
        <v>44</v>
      </c>
      <c r="W77" s="135"/>
      <c r="X77" s="1"/>
      <c r="Y77" s="1"/>
      <c r="Z77" s="1"/>
    </row>
    <row r="78" spans="1:26" ht="14.25" customHeight="1" x14ac:dyDescent="0.25">
      <c r="A78" s="1"/>
      <c r="B78" s="1"/>
      <c r="C78" s="1"/>
      <c r="D78" s="1"/>
      <c r="E78" s="1"/>
      <c r="F78" s="1"/>
      <c r="G78" s="1"/>
      <c r="H78" s="1"/>
      <c r="I78" s="1"/>
      <c r="J78" s="1"/>
      <c r="K78" s="1"/>
      <c r="L78" s="1"/>
      <c r="M78" s="142"/>
      <c r="N78" s="143"/>
      <c r="O78" s="143"/>
      <c r="P78" s="143"/>
      <c r="Q78" s="143"/>
      <c r="R78" s="143"/>
      <c r="S78" s="143"/>
      <c r="T78" s="143"/>
      <c r="U78" s="144"/>
      <c r="V78" s="146" t="s">
        <v>299</v>
      </c>
      <c r="W78" s="80"/>
      <c r="X78" s="1"/>
      <c r="Y78" s="1"/>
      <c r="Z78" s="1"/>
    </row>
    <row r="79" spans="1:26" ht="14.25" customHeight="1" x14ac:dyDescent="0.25">
      <c r="A79" s="1"/>
      <c r="B79" s="1"/>
      <c r="C79" s="1"/>
      <c r="D79" s="1"/>
      <c r="E79" s="1"/>
      <c r="F79" s="1"/>
      <c r="G79" s="1"/>
      <c r="H79" s="1"/>
      <c r="I79" s="1"/>
      <c r="J79" s="1"/>
      <c r="K79" s="1"/>
      <c r="L79" s="1"/>
      <c r="M79" s="98"/>
      <c r="N79" s="99"/>
      <c r="O79" s="99"/>
      <c r="P79" s="99"/>
      <c r="Q79" s="99"/>
      <c r="R79" s="99"/>
      <c r="S79" s="99"/>
      <c r="T79" s="99"/>
      <c r="U79" s="107"/>
      <c r="V79" s="81"/>
      <c r="W79" s="73"/>
      <c r="X79" s="1"/>
      <c r="Y79" s="1"/>
      <c r="Z79" s="1"/>
    </row>
    <row r="80" spans="1:26" ht="14.25" customHeight="1" x14ac:dyDescent="0.25">
      <c r="A80" s="1"/>
      <c r="B80" s="1"/>
      <c r="C80" s="1"/>
      <c r="D80" s="1"/>
      <c r="E80" s="1"/>
      <c r="F80" s="1"/>
      <c r="G80" s="1"/>
      <c r="H80" s="1"/>
      <c r="I80" s="1"/>
      <c r="J80" s="1"/>
      <c r="K80" s="1"/>
      <c r="L80" s="1"/>
      <c r="M80" s="98"/>
      <c r="N80" s="99"/>
      <c r="O80" s="99"/>
      <c r="P80" s="99"/>
      <c r="Q80" s="99"/>
      <c r="R80" s="99"/>
      <c r="S80" s="99"/>
      <c r="T80" s="99"/>
      <c r="U80" s="107"/>
      <c r="V80" s="81"/>
      <c r="W80" s="73"/>
      <c r="X80" s="1"/>
      <c r="Y80" s="1"/>
      <c r="Z80" s="1"/>
    </row>
    <row r="81" spans="1:26" ht="14.25" customHeight="1" x14ac:dyDescent="0.25">
      <c r="A81" s="1"/>
      <c r="B81" s="1"/>
      <c r="C81" s="1"/>
      <c r="D81" s="1"/>
      <c r="E81" s="1"/>
      <c r="F81" s="1"/>
      <c r="G81" s="1"/>
      <c r="H81" s="1"/>
      <c r="I81" s="1"/>
      <c r="J81" s="1"/>
      <c r="K81" s="1"/>
      <c r="L81" s="1"/>
      <c r="M81" s="145"/>
      <c r="N81" s="109"/>
      <c r="O81" s="109"/>
      <c r="P81" s="109"/>
      <c r="Q81" s="109"/>
      <c r="R81" s="109"/>
      <c r="S81" s="109"/>
      <c r="T81" s="109"/>
      <c r="U81" s="110"/>
      <c r="V81" s="82"/>
      <c r="W81" s="83"/>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e3qT7QADd4EZGLguJ6DoZAwA4mBFQUA936tyYDGaXR2W/kbJNG5osm3Q3h4aK3/38fEkSi8+eoY0wpRoBWK4SQ==" saltValue="JhaOQX1IvSjiNptAAP7R0A==" spinCount="100000" sheet="1" scenarios="1" formatCells="0" insertHyperlinks="0" selectLockedCells="1"/>
  <mergeCells count="91">
    <mergeCell ref="A43:B43"/>
    <mergeCell ref="A62:I65"/>
    <mergeCell ref="J62:K65"/>
    <mergeCell ref="A58:B58"/>
    <mergeCell ref="A59:B59"/>
    <mergeCell ref="C59:I59"/>
    <mergeCell ref="A60:B60"/>
    <mergeCell ref="C60:I60"/>
    <mergeCell ref="A61:I61"/>
    <mergeCell ref="J61:K61"/>
    <mergeCell ref="A57:B57"/>
    <mergeCell ref="C57:I57"/>
    <mergeCell ref="C58:I58"/>
    <mergeCell ref="A54:B54"/>
    <mergeCell ref="C54:I54"/>
    <mergeCell ref="A55:B55"/>
    <mergeCell ref="A38:B38"/>
    <mergeCell ref="A39:B39"/>
    <mergeCell ref="A40:B40"/>
    <mergeCell ref="A41:B41"/>
    <mergeCell ref="A42:B42"/>
    <mergeCell ref="H6:J6"/>
    <mergeCell ref="H7:J7"/>
    <mergeCell ref="H8:J8"/>
    <mergeCell ref="A10:K35"/>
    <mergeCell ref="A36:J36"/>
    <mergeCell ref="K36:K37"/>
    <mergeCell ref="A37:B37"/>
    <mergeCell ref="A4:C4"/>
    <mergeCell ref="D4:E4"/>
    <mergeCell ref="H4:J4"/>
    <mergeCell ref="K4:L4"/>
    <mergeCell ref="A5:C5"/>
    <mergeCell ref="K5:L5"/>
    <mergeCell ref="H5:J5"/>
    <mergeCell ref="A2:E2"/>
    <mergeCell ref="F2:F3"/>
    <mergeCell ref="H2:L2"/>
    <mergeCell ref="M2:M3"/>
    <mergeCell ref="D3:E3"/>
    <mergeCell ref="H3:J3"/>
    <mergeCell ref="K3:L3"/>
    <mergeCell ref="A3:C3"/>
    <mergeCell ref="M40:U40"/>
    <mergeCell ref="V41:W41"/>
    <mergeCell ref="V77:W77"/>
    <mergeCell ref="M78:U81"/>
    <mergeCell ref="V78:W81"/>
    <mergeCell ref="M41:U41"/>
    <mergeCell ref="M42:U45"/>
    <mergeCell ref="V42:W45"/>
    <mergeCell ref="M47:W72"/>
    <mergeCell ref="M73:V73"/>
    <mergeCell ref="M74:U74"/>
    <mergeCell ref="M75:U75"/>
    <mergeCell ref="M76:U76"/>
    <mergeCell ref="M77:U77"/>
    <mergeCell ref="M10:W35"/>
    <mergeCell ref="M36:V36"/>
    <mergeCell ref="W36:W37"/>
    <mergeCell ref="M38:U38"/>
    <mergeCell ref="M39:U39"/>
    <mergeCell ref="C55:I55"/>
    <mergeCell ref="A56:B56"/>
    <mergeCell ref="C56:I56"/>
    <mergeCell ref="A51:B51"/>
    <mergeCell ref="C51:I51"/>
    <mergeCell ref="C52:I52"/>
    <mergeCell ref="A52:B52"/>
    <mergeCell ref="A53:B53"/>
    <mergeCell ref="C53:I53"/>
    <mergeCell ref="A48:B48"/>
    <mergeCell ref="C48:I48"/>
    <mergeCell ref="A49:B49"/>
    <mergeCell ref="C49:I49"/>
    <mergeCell ref="A50:B50"/>
    <mergeCell ref="C50:I50"/>
    <mergeCell ref="A44:B44"/>
    <mergeCell ref="A45:B45"/>
    <mergeCell ref="A46:B46"/>
    <mergeCell ref="A47:B47"/>
    <mergeCell ref="C47:I47"/>
    <mergeCell ref="C45:I45"/>
    <mergeCell ref="C46:I46"/>
    <mergeCell ref="C43:I43"/>
    <mergeCell ref="C44:I44"/>
    <mergeCell ref="C38:I38"/>
    <mergeCell ref="C39:I39"/>
    <mergeCell ref="C40:I40"/>
    <mergeCell ref="C41:I41"/>
    <mergeCell ref="C42:I42"/>
  </mergeCells>
  <dataValidations count="2">
    <dataValidation type="list" allowBlank="1" showErrorMessage="1" sqref="V38:V40 J38:J60 V74:V76 V42" xr:uid="{00000000-0002-0000-0600-000000000000}">
      <formula1>"TRUE,FALSE"</formula1>
    </dataValidation>
    <dataValidation type="list" allowBlank="1" showErrorMessage="1" sqref="D4:E4" xr:uid="{BDF78F3E-5E73-4E7D-9C13-E02AF112C99E}">
      <formula1>"Bender IR155-3203,Bender IR155-3204,Bender IR425,Sendyne SIM101MLQ"</formula1>
    </dataValidation>
  </dataValidations>
  <pageMargins left="0.7" right="0.7" top="0.75" bottom="0.75" header="0" footer="0"/>
  <pageSetup orientation="portrait"/>
  <headerFooter>
    <oddFooter>&amp;R#FF0000Public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zoomScale="55" zoomScaleNormal="55" workbookViewId="0">
      <pane ySplit="1" topLeftCell="A2" activePane="bottomLeft" state="frozen"/>
      <selection activeCell="L11" sqref="L11:P11"/>
      <selection pane="bottomLeft" activeCell="D6" sqref="D6:E6"/>
    </sheetView>
  </sheetViews>
  <sheetFormatPr defaultColWidth="11.1796875" defaultRowHeight="15" customHeight="1" x14ac:dyDescent="0.25"/>
  <cols>
    <col min="1" max="11" width="8.7265625" customWidth="1"/>
    <col min="12" max="12" width="12.6328125" customWidth="1"/>
    <col min="13" max="26" width="8.7265625" customWidth="1"/>
  </cols>
  <sheetData>
    <row r="1" spans="1:26" ht="14.25" customHeight="1" x14ac:dyDescent="0.25">
      <c r="A1" s="3" t="s">
        <v>1</v>
      </c>
      <c r="B1" s="2" t="str">
        <f t="array" aca="1" ref="B1" ca="1">IF(SUM(COUNTIF(INDIRECT({"'Torque Security'!$F$2","'Torque Security'!$S$2"}), "="&amp;IncompleteText)), IncompleteText, IF(SUM(COUNTIF(INDIRECT({"'Torque Security'!$F$2","'Torque Security'!$S$2"}), "="&amp;ErrorText)), ErrorText, OKText))</f>
        <v>BLANK</v>
      </c>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46" t="s">
        <v>264</v>
      </c>
      <c r="B2" s="47"/>
      <c r="C2" s="47"/>
      <c r="D2" s="47"/>
      <c r="E2" s="48"/>
      <c r="F2" s="88" t="str">
        <f>IF(COUNTIF(F5:F10, "="&amp;IncompleteText), IncompleteText, IF(COUNTIF(F5:F10, "="&amp;ErrorText), ErrorText, OKText))</f>
        <v>BLANK</v>
      </c>
      <c r="G2" s="1"/>
      <c r="H2" s="46" t="s">
        <v>265</v>
      </c>
      <c r="I2" s="47"/>
      <c r="J2" s="47"/>
      <c r="K2" s="47"/>
      <c r="L2" s="47"/>
      <c r="M2" s="47"/>
      <c r="N2" s="47"/>
      <c r="O2" s="47"/>
      <c r="P2" s="47"/>
      <c r="Q2" s="47"/>
      <c r="R2" s="48"/>
      <c r="S2" s="88" t="str">
        <f>IF(COUNTIF(S6:S11, "="&amp;IncompleteText), IncompleteText, IF(COUNTIF(S6:S11, "="&amp;ErrorText), ErrorText, OKText))</f>
        <v>BLANK</v>
      </c>
      <c r="T2" s="1"/>
      <c r="U2" s="1"/>
      <c r="V2" s="1"/>
      <c r="W2" s="1"/>
      <c r="X2" s="1"/>
      <c r="Y2" s="1"/>
      <c r="Z2" s="1"/>
    </row>
    <row r="3" spans="1:26" ht="14.25" customHeight="1" x14ac:dyDescent="0.25">
      <c r="A3" s="90" t="s">
        <v>226</v>
      </c>
      <c r="B3" s="91"/>
      <c r="C3" s="153" t="s">
        <v>282</v>
      </c>
      <c r="D3" s="160"/>
      <c r="E3" s="154"/>
      <c r="F3" s="89"/>
      <c r="G3" s="1"/>
      <c r="H3" s="25"/>
      <c r="I3" s="25"/>
      <c r="J3" s="25"/>
      <c r="K3" s="25"/>
      <c r="L3" s="25"/>
      <c r="M3" s="25"/>
      <c r="N3" s="25"/>
      <c r="O3" s="25"/>
      <c r="P3" s="25"/>
      <c r="Q3" s="25"/>
      <c r="R3" s="25"/>
      <c r="S3" s="89"/>
      <c r="T3" s="1"/>
      <c r="U3" s="1"/>
      <c r="V3" s="1"/>
      <c r="W3" s="1"/>
      <c r="X3" s="1"/>
      <c r="Y3" s="1"/>
      <c r="Z3" s="1"/>
    </row>
    <row r="4" spans="1:26" ht="14.25" customHeight="1" x14ac:dyDescent="0.25">
      <c r="A4" s="10" t="s">
        <v>266</v>
      </c>
      <c r="B4" s="76" t="s">
        <v>267</v>
      </c>
      <c r="C4" s="68"/>
      <c r="D4" s="76" t="s">
        <v>268</v>
      </c>
      <c r="E4" s="68"/>
      <c r="F4" s="1"/>
      <c r="G4" s="1"/>
      <c r="H4" s="84" t="s">
        <v>269</v>
      </c>
      <c r="I4" s="68"/>
      <c r="J4" s="84" t="s">
        <v>270</v>
      </c>
      <c r="K4" s="68"/>
      <c r="L4" s="84" t="s">
        <v>271</v>
      </c>
      <c r="M4" s="84" t="s">
        <v>272</v>
      </c>
      <c r="N4" s="84" t="s">
        <v>273</v>
      </c>
      <c r="O4" s="84" t="s">
        <v>274</v>
      </c>
      <c r="P4" s="84" t="s">
        <v>275</v>
      </c>
      <c r="Q4" s="84" t="s">
        <v>276</v>
      </c>
      <c r="R4" s="84" t="s">
        <v>9</v>
      </c>
      <c r="S4" s="1"/>
      <c r="T4" s="76" t="s">
        <v>17</v>
      </c>
      <c r="U4" s="68"/>
      <c r="V4" s="68"/>
      <c r="W4" s="68"/>
      <c r="X4" s="68"/>
      <c r="Y4" s="1"/>
      <c r="Z4" s="1"/>
    </row>
    <row r="5" spans="1:26" ht="14.25" customHeight="1" x14ac:dyDescent="0.25">
      <c r="A5" s="22">
        <v>0</v>
      </c>
      <c r="B5" s="119"/>
      <c r="C5" s="113"/>
      <c r="D5" s="119"/>
      <c r="E5" s="113"/>
      <c r="F5" s="2" t="str">
        <f>IF(OR(ISBLANK(B5),ISBLANK(D5)), IncompleteText, OKText)</f>
        <v>BLANK</v>
      </c>
      <c r="G5" s="1"/>
      <c r="H5" s="68"/>
      <c r="I5" s="68"/>
      <c r="J5" s="75"/>
      <c r="K5" s="75"/>
      <c r="L5" s="161"/>
      <c r="M5" s="161"/>
      <c r="N5" s="75"/>
      <c r="O5" s="75"/>
      <c r="P5" s="75"/>
      <c r="Q5" s="75"/>
      <c r="R5" s="75"/>
      <c r="S5" s="1"/>
      <c r="T5" s="75"/>
      <c r="U5" s="75"/>
      <c r="V5" s="75"/>
      <c r="W5" s="75"/>
      <c r="X5" s="75"/>
      <c r="Y5" s="1"/>
      <c r="Z5" s="1"/>
    </row>
    <row r="6" spans="1:26" ht="14.25" customHeight="1" x14ac:dyDescent="0.25">
      <c r="A6" s="22">
        <v>0.2</v>
      </c>
      <c r="B6" s="119"/>
      <c r="C6" s="113"/>
      <c r="D6" s="119"/>
      <c r="E6" s="113"/>
      <c r="F6" s="2" t="str">
        <f>IF(OR(ISBLANK(B6),ISBLANK(D6)),IncompleteText,IF(OR(AND(_xludf.XOR(B6&lt;D6,B5&lt;D5),B5&lt;&gt;D5),B6=D6),ErrorText,OKText))</f>
        <v>BLANK</v>
      </c>
      <c r="G6" s="1"/>
      <c r="H6" s="86" t="s">
        <v>277</v>
      </c>
      <c r="I6" s="68"/>
      <c r="J6" s="112"/>
      <c r="K6" s="113"/>
      <c r="L6" s="36"/>
      <c r="M6" s="36"/>
      <c r="N6" s="36"/>
      <c r="O6" s="36"/>
      <c r="P6" s="36"/>
      <c r="Q6" s="36"/>
      <c r="R6" s="40"/>
      <c r="S6" s="2" t="str">
        <f>IF(COUNTBLANK(J6:L6)&gt;1, IncompleteText, OKText)</f>
        <v>BLANK</v>
      </c>
      <c r="T6" s="112"/>
      <c r="U6" s="162"/>
      <c r="V6" s="162"/>
      <c r="W6" s="162"/>
      <c r="X6" s="113"/>
      <c r="Y6" s="1"/>
      <c r="Z6" s="1"/>
    </row>
    <row r="7" spans="1:26" ht="14.25" customHeight="1" x14ac:dyDescent="0.25">
      <c r="A7" s="22">
        <v>0.4</v>
      </c>
      <c r="B7" s="119"/>
      <c r="C7" s="113"/>
      <c r="D7" s="119"/>
      <c r="E7" s="113"/>
      <c r="F7" s="2" t="str">
        <f t="shared" ref="F7:F10" si="0">IF(OR(ISBLANK(B7),ISBLANK(D7)), IncompleteText, IF(OR(_xludf.XOR(B7&lt;D7,B6&lt;D6),B7=D7), ErrorText, OKText))</f>
        <v>BLANK</v>
      </c>
      <c r="G7" s="1"/>
      <c r="H7" s="112" t="str">
        <f t="shared" ref="H7:H11" si="1">IF(ISBLANK(J6),"",J6)</f>
        <v/>
      </c>
      <c r="I7" s="113"/>
      <c r="J7" s="112"/>
      <c r="K7" s="113"/>
      <c r="L7" s="36"/>
      <c r="M7" s="36"/>
      <c r="N7" s="36"/>
      <c r="O7" s="36"/>
      <c r="P7" s="36"/>
      <c r="Q7" s="36"/>
      <c r="R7" s="40"/>
      <c r="S7" s="2" t="str">
        <f t="shared" ref="S7:S11" si="2">IF(ISBLANK(J7), "", IF(ISBLANK(L7), IncompleteText, OKText))</f>
        <v/>
      </c>
      <c r="T7" s="112"/>
      <c r="U7" s="162"/>
      <c r="V7" s="162"/>
      <c r="W7" s="162"/>
      <c r="X7" s="113"/>
      <c r="Y7" s="1"/>
      <c r="Z7" s="1"/>
    </row>
    <row r="8" spans="1:26" ht="14.25" customHeight="1" x14ac:dyDescent="0.25">
      <c r="A8" s="22">
        <v>0.6</v>
      </c>
      <c r="B8" s="119"/>
      <c r="C8" s="113"/>
      <c r="D8" s="119"/>
      <c r="E8" s="113"/>
      <c r="F8" s="2" t="str">
        <f t="shared" si="0"/>
        <v>BLANK</v>
      </c>
      <c r="G8" s="1"/>
      <c r="H8" s="112" t="str">
        <f t="shared" si="1"/>
        <v/>
      </c>
      <c r="I8" s="113"/>
      <c r="J8" s="112"/>
      <c r="K8" s="113"/>
      <c r="L8" s="36"/>
      <c r="M8" s="36"/>
      <c r="N8" s="36"/>
      <c r="O8" s="36"/>
      <c r="P8" s="36"/>
      <c r="Q8" s="36"/>
      <c r="R8" s="40"/>
      <c r="S8" s="2" t="str">
        <f t="shared" si="2"/>
        <v/>
      </c>
      <c r="T8" s="112"/>
      <c r="U8" s="162"/>
      <c r="V8" s="162"/>
      <c r="W8" s="162"/>
      <c r="X8" s="113"/>
      <c r="Y8" s="1"/>
      <c r="Z8" s="1"/>
    </row>
    <row r="9" spans="1:26" ht="14.25" customHeight="1" x14ac:dyDescent="0.25">
      <c r="A9" s="22">
        <v>0.8</v>
      </c>
      <c r="B9" s="119"/>
      <c r="C9" s="113"/>
      <c r="D9" s="119"/>
      <c r="E9" s="113"/>
      <c r="F9" s="2" t="str">
        <f t="shared" si="0"/>
        <v>BLANK</v>
      </c>
      <c r="G9" s="1"/>
      <c r="H9" s="112" t="str">
        <f t="shared" si="1"/>
        <v/>
      </c>
      <c r="I9" s="113"/>
      <c r="J9" s="112"/>
      <c r="K9" s="113"/>
      <c r="L9" s="36"/>
      <c r="M9" s="36"/>
      <c r="N9" s="36"/>
      <c r="O9" s="36"/>
      <c r="P9" s="36"/>
      <c r="Q9" s="36"/>
      <c r="R9" s="40"/>
      <c r="S9" s="2" t="str">
        <f t="shared" si="2"/>
        <v/>
      </c>
      <c r="T9" s="112"/>
      <c r="U9" s="162"/>
      <c r="V9" s="162"/>
      <c r="W9" s="162"/>
      <c r="X9" s="113"/>
      <c r="Y9" s="1"/>
      <c r="Z9" s="1"/>
    </row>
    <row r="10" spans="1:26" ht="14.25" customHeight="1" x14ac:dyDescent="0.25">
      <c r="A10" s="22">
        <v>1</v>
      </c>
      <c r="B10" s="119"/>
      <c r="C10" s="113"/>
      <c r="D10" s="119"/>
      <c r="E10" s="113"/>
      <c r="F10" s="2" t="str">
        <f t="shared" si="0"/>
        <v>BLANK</v>
      </c>
      <c r="G10" s="1"/>
      <c r="H10" s="112" t="str">
        <f t="shared" si="1"/>
        <v/>
      </c>
      <c r="I10" s="113"/>
      <c r="J10" s="112"/>
      <c r="K10" s="113"/>
      <c r="L10" s="36"/>
      <c r="M10" s="36"/>
      <c r="N10" s="36"/>
      <c r="O10" s="36"/>
      <c r="P10" s="36"/>
      <c r="Q10" s="36"/>
      <c r="R10" s="40"/>
      <c r="S10" s="2" t="str">
        <f t="shared" si="2"/>
        <v/>
      </c>
      <c r="T10" s="112"/>
      <c r="U10" s="162"/>
      <c r="V10" s="162"/>
      <c r="W10" s="162"/>
      <c r="X10" s="113"/>
      <c r="Y10" s="1"/>
      <c r="Z10" s="1"/>
    </row>
    <row r="11" spans="1:26" ht="14.25" customHeight="1" x14ac:dyDescent="0.25">
      <c r="A11" s="1"/>
      <c r="B11" s="1"/>
      <c r="C11" s="1"/>
      <c r="D11" s="1"/>
      <c r="E11" s="1"/>
      <c r="F11" s="1"/>
      <c r="G11" s="1"/>
      <c r="H11" s="112" t="str">
        <f t="shared" si="1"/>
        <v/>
      </c>
      <c r="I11" s="113"/>
      <c r="J11" s="112"/>
      <c r="K11" s="113"/>
      <c r="L11" s="36"/>
      <c r="M11" s="36"/>
      <c r="N11" s="36"/>
      <c r="O11" s="36"/>
      <c r="P11" s="36"/>
      <c r="Q11" s="36"/>
      <c r="R11" s="40"/>
      <c r="S11" s="2" t="str">
        <f t="shared" si="2"/>
        <v/>
      </c>
      <c r="T11" s="112"/>
      <c r="U11" s="162"/>
      <c r="V11" s="162"/>
      <c r="W11" s="162"/>
      <c r="X11" s="113"/>
      <c r="Y11" s="1"/>
      <c r="Z11" s="1"/>
    </row>
    <row r="12" spans="1:26" ht="14.25"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23"/>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4F+Mao+nno0wF9i17Uw8gyLw0R2Z3BTC8bch3x/8O9l1knjF/W39GoAZMU8XvU/Cm9n7eavOjcLMfXwEqCp2+A==" saltValue="KqIQief79e1O1FS690Ktcw==" spinCount="100000" sheet="1" scenarios="1" formatCells="0" insertHyperlinks="0" selectLockedCells="1"/>
  <mergeCells count="48">
    <mergeCell ref="T11:X11"/>
    <mergeCell ref="J11:K11"/>
    <mergeCell ref="H10:I10"/>
    <mergeCell ref="H11:I11"/>
    <mergeCell ref="H8:I8"/>
    <mergeCell ref="H9:I9"/>
    <mergeCell ref="P4:P5"/>
    <mergeCell ref="Q4:Q5"/>
    <mergeCell ref="R4:R5"/>
    <mergeCell ref="T4:X5"/>
    <mergeCell ref="T6:X6"/>
    <mergeCell ref="T7:X7"/>
    <mergeCell ref="T8:X8"/>
    <mergeCell ref="B9:C9"/>
    <mergeCell ref="D9:E9"/>
    <mergeCell ref="B10:C10"/>
    <mergeCell ref="D10:E10"/>
    <mergeCell ref="T9:X9"/>
    <mergeCell ref="J9:K9"/>
    <mergeCell ref="J10:K10"/>
    <mergeCell ref="T10:X10"/>
    <mergeCell ref="B5:C5"/>
    <mergeCell ref="D5:E5"/>
    <mergeCell ref="B6:C6"/>
    <mergeCell ref="D6:E6"/>
    <mergeCell ref="D7:E7"/>
    <mergeCell ref="M4:M5"/>
    <mergeCell ref="N4:N5"/>
    <mergeCell ref="O4:O5"/>
    <mergeCell ref="B7:C7"/>
    <mergeCell ref="B8:C8"/>
    <mergeCell ref="D8:E8"/>
    <mergeCell ref="J6:K6"/>
    <mergeCell ref="J7:K7"/>
    <mergeCell ref="J8:K8"/>
    <mergeCell ref="B4:C4"/>
    <mergeCell ref="D4:E4"/>
    <mergeCell ref="H4:I5"/>
    <mergeCell ref="J4:K5"/>
    <mergeCell ref="L4:L5"/>
    <mergeCell ref="H6:I6"/>
    <mergeCell ref="H7:I7"/>
    <mergeCell ref="A2:E2"/>
    <mergeCell ref="F2:F3"/>
    <mergeCell ref="H2:R2"/>
    <mergeCell ref="S2:S3"/>
    <mergeCell ref="A3:B3"/>
    <mergeCell ref="C3:E3"/>
  </mergeCells>
  <dataValidations count="1">
    <dataValidation type="list" allowBlank="1" showErrorMessage="1" sqref="L6:L11" xr:uid="{00000000-0002-0000-0700-000000000000}">
      <formula1>"Analog,Digital"</formula1>
    </dataValidation>
  </dataValidations>
  <pageMargins left="0.7" right="0.7" top="0.75" bottom="0.75" header="0" footer="0"/>
  <pageSetup orientation="portrait"/>
  <headerFooter>
    <oddFooter>&amp;R#FF0000Public</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zoomScale="55" zoomScaleNormal="55" workbookViewId="0">
      <selection activeCell="A9" sqref="A9:H27"/>
    </sheetView>
  </sheetViews>
  <sheetFormatPr defaultColWidth="11.1796875" defaultRowHeight="15" customHeight="1" x14ac:dyDescent="0.25"/>
  <cols>
    <col min="1" max="26" width="8.7265625" customWidth="1"/>
  </cols>
  <sheetData>
    <row r="1" spans="1:26" ht="14.25" customHeight="1" x14ac:dyDescent="0.25">
      <c r="A1" s="3" t="s">
        <v>1</v>
      </c>
      <c r="B1" s="2" t="str">
        <f ca="1">IF(SUM(COUNTIF(INDIRECT({"Other!$F$2","Other!$L$2","Other!$H$28"}), "="&amp;IncompleteText)), IncompleteText, IF(SUM(COUNTIF(INDIRECT({"Other!$F$2","Other!$L$2","Other!$H$28"}), "="&amp;ErrorText)), ErrorText, OKText))</f>
        <v>BLANK</v>
      </c>
      <c r="C1" s="1"/>
      <c r="D1" s="1"/>
      <c r="E1" s="1"/>
      <c r="F1" s="1"/>
      <c r="G1" s="1"/>
      <c r="H1" s="1"/>
      <c r="I1" s="1"/>
      <c r="J1" s="1"/>
      <c r="K1" s="1"/>
      <c r="L1" s="1"/>
      <c r="M1" s="1"/>
      <c r="N1" s="1"/>
      <c r="O1" s="1"/>
      <c r="P1" s="1"/>
      <c r="Q1" s="1"/>
      <c r="R1" s="1"/>
      <c r="S1" s="1"/>
      <c r="T1" s="1"/>
      <c r="U1" s="1"/>
      <c r="V1" s="1"/>
      <c r="W1" s="1"/>
      <c r="X1" s="1"/>
      <c r="Y1" s="1"/>
      <c r="Z1" s="1"/>
    </row>
    <row r="2" spans="1:26" ht="14.25" customHeight="1" x14ac:dyDescent="0.25">
      <c r="A2" s="46" t="s">
        <v>86</v>
      </c>
      <c r="B2" s="47"/>
      <c r="C2" s="47"/>
      <c r="D2" s="47"/>
      <c r="E2" s="48"/>
      <c r="F2" s="2" t="str">
        <f>IF(COUNTIF(F3:F7, "="&amp;IncompleteText), IncompleteText, IF(COUNTIF(F3:F7, "="&amp;ErrorText), ErrorText, OKText))</f>
        <v>BLANK</v>
      </c>
      <c r="G2" s="46" t="s">
        <v>88</v>
      </c>
      <c r="H2" s="47"/>
      <c r="I2" s="47"/>
      <c r="J2" s="47"/>
      <c r="K2" s="48"/>
      <c r="L2" s="2" t="str">
        <f>IF(COUNTIF(L3:L5, "="&amp;IncompleteText), IncompleteText, IF(COUNTIF(L3:L5, "="&amp;ErrorText), ErrorText, OKText))</f>
        <v>BLANK</v>
      </c>
      <c r="M2" s="1"/>
      <c r="N2" s="1"/>
      <c r="O2" s="1"/>
      <c r="P2" s="1"/>
      <c r="Q2" s="1"/>
      <c r="R2" s="1"/>
      <c r="S2" s="1"/>
      <c r="T2" s="1"/>
      <c r="U2" s="1"/>
      <c r="V2" s="1"/>
      <c r="W2" s="1"/>
      <c r="X2" s="1"/>
      <c r="Y2" s="1"/>
      <c r="Z2" s="1"/>
    </row>
    <row r="3" spans="1:26" ht="14.25" customHeight="1" x14ac:dyDescent="0.25">
      <c r="A3" s="67" t="s">
        <v>23</v>
      </c>
      <c r="B3" s="68"/>
      <c r="C3" s="73"/>
      <c r="D3" s="112"/>
      <c r="E3" s="113"/>
      <c r="F3" s="2" t="str">
        <f t="shared" ref="F3:F5" si="0">IF(ISBLANK(D3), IncompleteText, OKText)</f>
        <v>BLANK</v>
      </c>
      <c r="G3" s="67" t="s">
        <v>23</v>
      </c>
      <c r="H3" s="68"/>
      <c r="I3" s="73"/>
      <c r="J3" s="112"/>
      <c r="K3" s="113"/>
      <c r="L3" s="2" t="str">
        <f t="shared" ref="L3:L5" si="1">IF(ISBLANK(J3), IncompleteText, OKText)</f>
        <v>BLANK</v>
      </c>
      <c r="M3" s="1"/>
      <c r="N3" s="1"/>
      <c r="O3" s="1"/>
      <c r="P3" s="1"/>
      <c r="Q3" s="1"/>
      <c r="R3" s="1"/>
      <c r="S3" s="1"/>
      <c r="T3" s="1"/>
      <c r="U3" s="1"/>
      <c r="V3" s="1"/>
      <c r="W3" s="1"/>
      <c r="X3" s="1"/>
      <c r="Y3" s="1"/>
      <c r="Z3" s="1"/>
    </row>
    <row r="4" spans="1:26" ht="14.25" customHeight="1" x14ac:dyDescent="0.25">
      <c r="A4" s="67" t="s">
        <v>24</v>
      </c>
      <c r="B4" s="68"/>
      <c r="C4" s="68"/>
      <c r="D4" s="112"/>
      <c r="E4" s="113"/>
      <c r="F4" s="2" t="str">
        <f t="shared" si="0"/>
        <v>BLANK</v>
      </c>
      <c r="G4" s="67" t="s">
        <v>24</v>
      </c>
      <c r="H4" s="68"/>
      <c r="I4" s="68"/>
      <c r="J4" s="112"/>
      <c r="K4" s="113"/>
      <c r="L4" s="2" t="str">
        <f t="shared" si="1"/>
        <v>BLANK</v>
      </c>
      <c r="M4" s="1"/>
      <c r="N4" s="1"/>
      <c r="O4" s="1"/>
      <c r="P4" s="1"/>
      <c r="Q4" s="1"/>
      <c r="R4" s="1"/>
      <c r="S4" s="1"/>
      <c r="T4" s="1"/>
      <c r="U4" s="1"/>
      <c r="V4" s="1"/>
      <c r="W4" s="1"/>
      <c r="X4" s="1"/>
      <c r="Y4" s="1"/>
      <c r="Z4" s="1"/>
    </row>
    <row r="5" spans="1:26" ht="14.25" customHeight="1" x14ac:dyDescent="0.25">
      <c r="A5" s="67" t="s">
        <v>34</v>
      </c>
      <c r="B5" s="68"/>
      <c r="C5" s="73"/>
      <c r="D5" s="112"/>
      <c r="E5" s="113"/>
      <c r="F5" s="2" t="str">
        <f t="shared" si="0"/>
        <v>BLANK</v>
      </c>
      <c r="G5" s="67" t="s">
        <v>34</v>
      </c>
      <c r="H5" s="68"/>
      <c r="I5" s="73"/>
      <c r="J5" s="112"/>
      <c r="K5" s="113"/>
      <c r="L5" s="2" t="str">
        <f t="shared" si="1"/>
        <v>BLANK</v>
      </c>
      <c r="M5" s="1"/>
      <c r="N5" s="1"/>
      <c r="O5" s="1"/>
      <c r="P5" s="1"/>
      <c r="Q5" s="1"/>
      <c r="R5" s="1"/>
      <c r="S5" s="1"/>
      <c r="T5" s="1"/>
      <c r="U5" s="1"/>
      <c r="V5" s="1"/>
      <c r="W5" s="1"/>
      <c r="X5" s="1"/>
      <c r="Y5" s="1"/>
      <c r="Z5" s="1"/>
    </row>
    <row r="6" spans="1:26" ht="14.25" customHeight="1" x14ac:dyDescent="0.25">
      <c r="A6" s="163" t="s">
        <v>278</v>
      </c>
      <c r="B6" s="68"/>
      <c r="C6" s="68"/>
      <c r="D6" s="164"/>
      <c r="E6" s="166" t="s">
        <v>14</v>
      </c>
      <c r="F6" s="167" t="str">
        <f>IF(ISBLANK(D6),IncompleteText,IF(D6&lt;MaxTSVoltage,ErrorText,OKText))</f>
        <v>BLANK</v>
      </c>
      <c r="G6" s="1"/>
      <c r="H6" s="1"/>
      <c r="I6" s="1"/>
      <c r="J6" s="1"/>
      <c r="K6" s="1"/>
      <c r="L6" s="1"/>
      <c r="M6" s="1"/>
      <c r="N6" s="1"/>
      <c r="O6" s="1"/>
      <c r="P6" s="1"/>
      <c r="Q6" s="1"/>
      <c r="R6" s="1"/>
      <c r="S6" s="1"/>
      <c r="T6" s="1"/>
      <c r="U6" s="1"/>
      <c r="V6" s="1"/>
      <c r="W6" s="1"/>
      <c r="X6" s="1"/>
      <c r="Y6" s="1"/>
      <c r="Z6" s="1"/>
    </row>
    <row r="7" spans="1:26" ht="14.25" customHeight="1" x14ac:dyDescent="0.25">
      <c r="A7" s="68"/>
      <c r="B7" s="68"/>
      <c r="C7" s="68"/>
      <c r="D7" s="165"/>
      <c r="E7" s="68"/>
      <c r="F7" s="89"/>
      <c r="G7" s="1"/>
      <c r="H7" s="1"/>
      <c r="I7" s="1"/>
      <c r="J7" s="1"/>
      <c r="K7" s="1"/>
      <c r="L7" s="1"/>
      <c r="M7" s="1"/>
      <c r="N7" s="1"/>
      <c r="O7" s="1"/>
      <c r="P7" s="1"/>
      <c r="Q7" s="1"/>
      <c r="R7" s="1"/>
      <c r="S7" s="1"/>
      <c r="T7" s="1"/>
      <c r="U7" s="1"/>
      <c r="V7" s="1"/>
      <c r="W7" s="1"/>
      <c r="X7" s="1"/>
      <c r="Y7" s="1"/>
      <c r="Z7" s="1"/>
    </row>
    <row r="8" spans="1:26" ht="14.25" customHeight="1" x14ac:dyDescent="0.25">
      <c r="A8" s="1"/>
      <c r="B8" s="1"/>
      <c r="C8" s="1"/>
      <c r="D8" s="1"/>
      <c r="E8" s="1"/>
      <c r="F8" s="1"/>
      <c r="G8" s="1"/>
      <c r="H8" s="1"/>
      <c r="I8" s="1"/>
      <c r="J8" s="1"/>
      <c r="K8" s="1"/>
      <c r="L8" s="1"/>
      <c r="M8" s="1"/>
      <c r="N8" s="1"/>
      <c r="O8" s="1"/>
      <c r="P8" s="1"/>
      <c r="Q8" s="1"/>
      <c r="R8" s="1"/>
      <c r="S8" s="1"/>
      <c r="T8" s="1"/>
      <c r="U8" s="1"/>
      <c r="V8" s="1"/>
      <c r="W8" s="1"/>
      <c r="X8" s="1"/>
      <c r="Y8" s="1"/>
      <c r="Z8" s="1"/>
    </row>
    <row r="9" spans="1:26" ht="14.25" customHeight="1" x14ac:dyDescent="0.25">
      <c r="A9" s="168" t="s">
        <v>281</v>
      </c>
      <c r="B9" s="96"/>
      <c r="C9" s="96"/>
      <c r="D9" s="96"/>
      <c r="E9" s="96"/>
      <c r="F9" s="96"/>
      <c r="G9" s="96"/>
      <c r="H9" s="97"/>
      <c r="I9" s="1"/>
      <c r="J9" s="1"/>
      <c r="K9" s="1"/>
      <c r="L9" s="1"/>
      <c r="M9" s="1"/>
      <c r="N9" s="1"/>
      <c r="O9" s="1"/>
      <c r="P9" s="1"/>
      <c r="Q9" s="1"/>
      <c r="R9" s="1"/>
      <c r="S9" s="1"/>
      <c r="T9" s="1"/>
      <c r="U9" s="1"/>
      <c r="V9" s="1"/>
      <c r="W9" s="1"/>
      <c r="X9" s="1"/>
      <c r="Y9" s="1"/>
      <c r="Z9" s="1"/>
    </row>
    <row r="10" spans="1:26" ht="14.25" customHeight="1" x14ac:dyDescent="0.25">
      <c r="A10" s="98"/>
      <c r="B10" s="99"/>
      <c r="C10" s="99"/>
      <c r="D10" s="99"/>
      <c r="E10" s="99"/>
      <c r="F10" s="99"/>
      <c r="G10" s="99"/>
      <c r="H10" s="100"/>
      <c r="I10" s="1"/>
      <c r="J10" s="1"/>
      <c r="K10" s="1"/>
      <c r="L10" s="1"/>
      <c r="M10" s="1"/>
      <c r="N10" s="1"/>
      <c r="O10" s="1"/>
      <c r="P10" s="1"/>
      <c r="Q10" s="1"/>
      <c r="R10" s="1"/>
      <c r="S10" s="1"/>
      <c r="T10" s="1"/>
      <c r="U10" s="1"/>
      <c r="V10" s="1"/>
      <c r="W10" s="1"/>
      <c r="X10" s="1"/>
      <c r="Y10" s="1"/>
      <c r="Z10" s="1"/>
    </row>
    <row r="11" spans="1:26" ht="14.25" customHeight="1" x14ac:dyDescent="0.25">
      <c r="A11" s="98"/>
      <c r="B11" s="99"/>
      <c r="C11" s="99"/>
      <c r="D11" s="99"/>
      <c r="E11" s="99"/>
      <c r="F11" s="99"/>
      <c r="G11" s="99"/>
      <c r="H11" s="100"/>
      <c r="I11" s="1"/>
      <c r="J11" s="1"/>
      <c r="K11" s="1"/>
      <c r="L11" s="1"/>
      <c r="M11" s="1"/>
      <c r="N11" s="1"/>
      <c r="O11" s="1"/>
      <c r="P11" s="1"/>
      <c r="Q11" s="1"/>
      <c r="R11" s="1"/>
      <c r="S11" s="1"/>
      <c r="T11" s="1"/>
      <c r="U11" s="1"/>
      <c r="V11" s="1"/>
      <c r="W11" s="1"/>
      <c r="X11" s="1"/>
      <c r="Y11" s="1"/>
      <c r="Z11" s="1"/>
    </row>
    <row r="12" spans="1:26" ht="14.25" customHeight="1" x14ac:dyDescent="0.25">
      <c r="A12" s="98"/>
      <c r="B12" s="99"/>
      <c r="C12" s="99"/>
      <c r="D12" s="99"/>
      <c r="E12" s="99"/>
      <c r="F12" s="99"/>
      <c r="G12" s="99"/>
      <c r="H12" s="100"/>
      <c r="I12" s="1"/>
      <c r="J12" s="1"/>
      <c r="K12" s="1"/>
      <c r="L12" s="1"/>
      <c r="M12" s="1"/>
      <c r="N12" s="1"/>
      <c r="O12" s="1"/>
      <c r="P12" s="1"/>
      <c r="Q12" s="1"/>
      <c r="R12" s="1"/>
      <c r="S12" s="1"/>
      <c r="T12" s="1"/>
      <c r="U12" s="1"/>
      <c r="V12" s="1"/>
      <c r="W12" s="1"/>
      <c r="X12" s="1"/>
      <c r="Y12" s="1"/>
      <c r="Z12" s="1"/>
    </row>
    <row r="13" spans="1:26" ht="14.25" customHeight="1" x14ac:dyDescent="0.25">
      <c r="A13" s="98"/>
      <c r="B13" s="99"/>
      <c r="C13" s="99"/>
      <c r="D13" s="99"/>
      <c r="E13" s="99"/>
      <c r="F13" s="99"/>
      <c r="G13" s="99"/>
      <c r="H13" s="100"/>
      <c r="I13" s="1"/>
      <c r="J13" s="1"/>
      <c r="K13" s="1"/>
      <c r="L13" s="1"/>
      <c r="M13" s="1"/>
      <c r="N13" s="1"/>
      <c r="O13" s="1"/>
      <c r="P13" s="1"/>
      <c r="Q13" s="1"/>
      <c r="R13" s="1"/>
      <c r="S13" s="1"/>
      <c r="T13" s="1"/>
      <c r="U13" s="1"/>
      <c r="V13" s="1"/>
      <c r="W13" s="1"/>
      <c r="X13" s="1"/>
      <c r="Y13" s="1"/>
      <c r="Z13" s="1"/>
    </row>
    <row r="14" spans="1:26" ht="14.25" customHeight="1" x14ac:dyDescent="0.25">
      <c r="A14" s="98"/>
      <c r="B14" s="99"/>
      <c r="C14" s="99"/>
      <c r="D14" s="99"/>
      <c r="E14" s="99"/>
      <c r="F14" s="99"/>
      <c r="G14" s="99"/>
      <c r="H14" s="100"/>
      <c r="I14" s="1"/>
      <c r="J14" s="1"/>
      <c r="K14" s="1"/>
      <c r="L14" s="1"/>
      <c r="M14" s="1"/>
      <c r="N14" s="1"/>
      <c r="O14" s="1"/>
      <c r="P14" s="1"/>
      <c r="Q14" s="1"/>
      <c r="R14" s="1"/>
      <c r="S14" s="1"/>
      <c r="T14" s="1"/>
      <c r="U14" s="1"/>
      <c r="V14" s="1"/>
      <c r="W14" s="1"/>
      <c r="X14" s="1"/>
      <c r="Y14" s="1"/>
      <c r="Z14" s="1"/>
    </row>
    <row r="15" spans="1:26" ht="14.25" customHeight="1" x14ac:dyDescent="0.25">
      <c r="A15" s="98"/>
      <c r="B15" s="99"/>
      <c r="C15" s="99"/>
      <c r="D15" s="99"/>
      <c r="E15" s="99"/>
      <c r="F15" s="99"/>
      <c r="G15" s="99"/>
      <c r="H15" s="100"/>
      <c r="I15" s="1"/>
      <c r="J15" s="1"/>
      <c r="K15" s="1"/>
      <c r="L15" s="1"/>
      <c r="M15" s="1"/>
      <c r="N15" s="1"/>
      <c r="O15" s="1"/>
      <c r="P15" s="1"/>
      <c r="Q15" s="1"/>
      <c r="R15" s="1"/>
      <c r="S15" s="1"/>
      <c r="T15" s="1"/>
      <c r="U15" s="1"/>
      <c r="V15" s="1"/>
      <c r="W15" s="1"/>
      <c r="X15" s="1"/>
      <c r="Y15" s="1"/>
      <c r="Z15" s="1"/>
    </row>
    <row r="16" spans="1:26" ht="14.25" customHeight="1" x14ac:dyDescent="0.25">
      <c r="A16" s="98"/>
      <c r="B16" s="99"/>
      <c r="C16" s="99"/>
      <c r="D16" s="99"/>
      <c r="E16" s="99"/>
      <c r="F16" s="99"/>
      <c r="G16" s="99"/>
      <c r="H16" s="100"/>
      <c r="I16" s="1"/>
      <c r="J16" s="1"/>
      <c r="K16" s="1"/>
      <c r="L16" s="1"/>
      <c r="M16" s="1"/>
      <c r="N16" s="1"/>
      <c r="O16" s="1"/>
      <c r="P16" s="1"/>
      <c r="Q16" s="1"/>
      <c r="R16" s="1"/>
      <c r="S16" s="1"/>
      <c r="T16" s="1"/>
      <c r="U16" s="1"/>
      <c r="V16" s="1"/>
      <c r="W16" s="1"/>
      <c r="X16" s="1"/>
      <c r="Y16" s="1"/>
      <c r="Z16" s="1"/>
    </row>
    <row r="17" spans="1:26" ht="14.25" customHeight="1" x14ac:dyDescent="0.25">
      <c r="A17" s="98"/>
      <c r="B17" s="99"/>
      <c r="C17" s="99"/>
      <c r="D17" s="99"/>
      <c r="E17" s="99"/>
      <c r="F17" s="99"/>
      <c r="G17" s="99"/>
      <c r="H17" s="100"/>
      <c r="I17" s="1"/>
      <c r="J17" s="1"/>
      <c r="K17" s="1"/>
      <c r="L17" s="1"/>
      <c r="M17" s="1"/>
      <c r="N17" s="1"/>
      <c r="O17" s="1"/>
      <c r="P17" s="1"/>
      <c r="Q17" s="1"/>
      <c r="R17" s="1"/>
      <c r="S17" s="1"/>
      <c r="T17" s="1"/>
      <c r="U17" s="1"/>
      <c r="V17" s="1"/>
      <c r="W17" s="1"/>
      <c r="X17" s="1"/>
      <c r="Y17" s="1"/>
      <c r="Z17" s="1"/>
    </row>
    <row r="18" spans="1:26" ht="14.25" customHeight="1" x14ac:dyDescent="0.25">
      <c r="A18" s="98"/>
      <c r="B18" s="99"/>
      <c r="C18" s="99"/>
      <c r="D18" s="99"/>
      <c r="E18" s="99"/>
      <c r="F18" s="99"/>
      <c r="G18" s="99"/>
      <c r="H18" s="100"/>
      <c r="I18" s="1"/>
      <c r="J18" s="1"/>
      <c r="K18" s="1"/>
      <c r="L18" s="1"/>
      <c r="M18" s="1"/>
      <c r="N18" s="1"/>
      <c r="O18" s="1"/>
      <c r="P18" s="1"/>
      <c r="Q18" s="1"/>
      <c r="R18" s="1"/>
      <c r="S18" s="1"/>
      <c r="T18" s="1"/>
      <c r="U18" s="1"/>
      <c r="V18" s="1"/>
      <c r="W18" s="1"/>
      <c r="X18" s="1"/>
      <c r="Y18" s="1"/>
      <c r="Z18" s="1"/>
    </row>
    <row r="19" spans="1:26" ht="14.25" customHeight="1" x14ac:dyDescent="0.25">
      <c r="A19" s="98"/>
      <c r="B19" s="99"/>
      <c r="C19" s="99"/>
      <c r="D19" s="99"/>
      <c r="E19" s="99"/>
      <c r="F19" s="99"/>
      <c r="G19" s="99"/>
      <c r="H19" s="100"/>
      <c r="I19" s="1"/>
      <c r="J19" s="1"/>
      <c r="K19" s="1"/>
      <c r="L19" s="1"/>
      <c r="M19" s="1"/>
      <c r="N19" s="1"/>
      <c r="O19" s="1"/>
      <c r="P19" s="1"/>
      <c r="Q19" s="1"/>
      <c r="R19" s="1"/>
      <c r="S19" s="1"/>
      <c r="T19" s="1"/>
      <c r="U19" s="1"/>
      <c r="V19" s="1"/>
      <c r="W19" s="1"/>
      <c r="X19" s="1"/>
      <c r="Y19" s="1"/>
      <c r="Z19" s="1"/>
    </row>
    <row r="20" spans="1:26" ht="14.25" customHeight="1" x14ac:dyDescent="0.25">
      <c r="A20" s="98"/>
      <c r="B20" s="99"/>
      <c r="C20" s="99"/>
      <c r="D20" s="99"/>
      <c r="E20" s="99"/>
      <c r="F20" s="99"/>
      <c r="G20" s="99"/>
      <c r="H20" s="100"/>
      <c r="I20" s="1"/>
      <c r="J20" s="1"/>
      <c r="K20" s="1"/>
      <c r="L20" s="1"/>
      <c r="M20" s="1"/>
      <c r="N20" s="1"/>
      <c r="O20" s="1"/>
      <c r="P20" s="1"/>
      <c r="Q20" s="1"/>
      <c r="R20" s="1"/>
      <c r="S20" s="1"/>
      <c r="T20" s="1"/>
      <c r="U20" s="1"/>
      <c r="V20" s="1"/>
      <c r="W20" s="1"/>
      <c r="X20" s="1"/>
      <c r="Y20" s="1"/>
      <c r="Z20" s="1"/>
    </row>
    <row r="21" spans="1:26" ht="14.25" customHeight="1" x14ac:dyDescent="0.25">
      <c r="A21" s="98"/>
      <c r="B21" s="99"/>
      <c r="C21" s="99"/>
      <c r="D21" s="99"/>
      <c r="E21" s="99"/>
      <c r="F21" s="99"/>
      <c r="G21" s="99"/>
      <c r="H21" s="100"/>
      <c r="I21" s="1"/>
      <c r="J21" s="1"/>
      <c r="K21" s="1"/>
      <c r="L21" s="1"/>
      <c r="M21" s="1"/>
      <c r="N21" s="1"/>
      <c r="O21" s="1"/>
      <c r="P21" s="1"/>
      <c r="Q21" s="1"/>
      <c r="R21" s="1"/>
      <c r="S21" s="1"/>
      <c r="T21" s="1"/>
      <c r="U21" s="1"/>
      <c r="V21" s="1"/>
      <c r="W21" s="1"/>
      <c r="X21" s="1"/>
      <c r="Y21" s="1"/>
      <c r="Z21" s="1"/>
    </row>
    <row r="22" spans="1:26" ht="14.25" customHeight="1" x14ac:dyDescent="0.25">
      <c r="A22" s="98"/>
      <c r="B22" s="99"/>
      <c r="C22" s="99"/>
      <c r="D22" s="99"/>
      <c r="E22" s="99"/>
      <c r="F22" s="99"/>
      <c r="G22" s="99"/>
      <c r="H22" s="100"/>
      <c r="I22" s="1"/>
      <c r="J22" s="1"/>
      <c r="K22" s="1"/>
      <c r="L22" s="1"/>
      <c r="M22" s="1"/>
      <c r="N22" s="1"/>
      <c r="O22" s="1"/>
      <c r="P22" s="1"/>
      <c r="Q22" s="1"/>
      <c r="R22" s="1"/>
      <c r="S22" s="1"/>
      <c r="T22" s="1"/>
      <c r="U22" s="1"/>
      <c r="V22" s="1"/>
      <c r="W22" s="1"/>
      <c r="X22" s="1"/>
      <c r="Y22" s="1"/>
      <c r="Z22" s="1"/>
    </row>
    <row r="23" spans="1:26" ht="14.25" customHeight="1" x14ac:dyDescent="0.25">
      <c r="A23" s="98"/>
      <c r="B23" s="99"/>
      <c r="C23" s="99"/>
      <c r="D23" s="99"/>
      <c r="E23" s="99"/>
      <c r="F23" s="99"/>
      <c r="G23" s="99"/>
      <c r="H23" s="100"/>
      <c r="I23" s="1"/>
      <c r="J23" s="1"/>
      <c r="K23" s="1"/>
      <c r="L23" s="1"/>
      <c r="M23" s="1"/>
      <c r="N23" s="1"/>
      <c r="O23" s="1"/>
      <c r="P23" s="1"/>
      <c r="Q23" s="1"/>
      <c r="R23" s="1"/>
      <c r="S23" s="1"/>
      <c r="T23" s="1"/>
      <c r="U23" s="1"/>
      <c r="V23" s="1"/>
      <c r="W23" s="1"/>
      <c r="X23" s="1"/>
      <c r="Y23" s="1"/>
      <c r="Z23" s="1"/>
    </row>
    <row r="24" spans="1:26" ht="14.25" customHeight="1" x14ac:dyDescent="0.25">
      <c r="A24" s="98"/>
      <c r="B24" s="99"/>
      <c r="C24" s="99"/>
      <c r="D24" s="99"/>
      <c r="E24" s="99"/>
      <c r="F24" s="99"/>
      <c r="G24" s="99"/>
      <c r="H24" s="100"/>
      <c r="I24" s="1"/>
      <c r="J24" s="1"/>
      <c r="K24" s="1"/>
      <c r="L24" s="1"/>
      <c r="M24" s="1"/>
      <c r="N24" s="1"/>
      <c r="O24" s="1"/>
      <c r="P24" s="1"/>
      <c r="Q24" s="1"/>
      <c r="R24" s="1"/>
      <c r="S24" s="1"/>
      <c r="T24" s="1"/>
      <c r="U24" s="1"/>
      <c r="V24" s="1"/>
      <c r="W24" s="1"/>
      <c r="X24" s="1"/>
      <c r="Y24" s="1"/>
      <c r="Z24" s="1"/>
    </row>
    <row r="25" spans="1:26" ht="14.25" customHeight="1" x14ac:dyDescent="0.25">
      <c r="A25" s="98"/>
      <c r="B25" s="99"/>
      <c r="C25" s="99"/>
      <c r="D25" s="99"/>
      <c r="E25" s="99"/>
      <c r="F25" s="99"/>
      <c r="G25" s="99"/>
      <c r="H25" s="100"/>
      <c r="I25" s="1"/>
      <c r="J25" s="1"/>
      <c r="K25" s="1"/>
      <c r="L25" s="1"/>
      <c r="M25" s="1"/>
      <c r="N25" s="1"/>
      <c r="O25" s="1"/>
      <c r="P25" s="1"/>
      <c r="Q25" s="1"/>
      <c r="R25" s="1"/>
      <c r="S25" s="1"/>
      <c r="T25" s="1"/>
      <c r="U25" s="1"/>
      <c r="V25" s="1"/>
      <c r="W25" s="1"/>
      <c r="X25" s="1"/>
      <c r="Y25" s="1"/>
      <c r="Z25" s="1"/>
    </row>
    <row r="26" spans="1:26" ht="14.25" customHeight="1" x14ac:dyDescent="0.25">
      <c r="A26" s="98"/>
      <c r="B26" s="99"/>
      <c r="C26" s="99"/>
      <c r="D26" s="99"/>
      <c r="E26" s="99"/>
      <c r="F26" s="99"/>
      <c r="G26" s="99"/>
      <c r="H26" s="100"/>
      <c r="I26" s="1"/>
      <c r="J26" s="1"/>
      <c r="K26" s="1"/>
      <c r="L26" s="1"/>
      <c r="M26" s="1"/>
      <c r="N26" s="1"/>
      <c r="O26" s="1"/>
      <c r="P26" s="1"/>
      <c r="Q26" s="1"/>
      <c r="R26" s="1"/>
      <c r="S26" s="1"/>
      <c r="T26" s="1"/>
      <c r="U26" s="1"/>
      <c r="V26" s="1"/>
      <c r="W26" s="1"/>
      <c r="X26" s="1"/>
      <c r="Y26" s="1"/>
      <c r="Z26" s="1"/>
    </row>
    <row r="27" spans="1:26" ht="14.25" customHeight="1" x14ac:dyDescent="0.25">
      <c r="A27" s="101"/>
      <c r="B27" s="102"/>
      <c r="C27" s="102"/>
      <c r="D27" s="102"/>
      <c r="E27" s="102"/>
      <c r="F27" s="102"/>
      <c r="G27" s="102"/>
      <c r="H27" s="103"/>
      <c r="I27" s="1"/>
      <c r="J27" s="1"/>
      <c r="K27" s="1"/>
      <c r="L27" s="1"/>
      <c r="M27" s="1"/>
      <c r="N27" s="1"/>
      <c r="O27" s="1"/>
      <c r="P27" s="1"/>
      <c r="Q27" s="1"/>
      <c r="R27" s="1"/>
      <c r="S27" s="1"/>
      <c r="T27" s="1"/>
      <c r="U27" s="1"/>
      <c r="V27" s="1"/>
      <c r="W27" s="1"/>
      <c r="X27" s="1"/>
      <c r="Y27" s="1"/>
      <c r="Z27" s="1"/>
    </row>
    <row r="28" spans="1:26" ht="14.25" customHeight="1" x14ac:dyDescent="0.25">
      <c r="A28" s="46" t="s">
        <v>279</v>
      </c>
      <c r="B28" s="47"/>
      <c r="C28" s="47"/>
      <c r="D28" s="47"/>
      <c r="E28" s="47"/>
      <c r="F28" s="47"/>
      <c r="G28" s="48"/>
      <c r="H28" s="2" t="str">
        <f>IF(COUNTIF(H29, "="&amp;IncompleteText), IncompleteText, IF(COUNTIF(H29, "="&amp;ErrorText), ErrorText, OKText))</f>
        <v>BLANK</v>
      </c>
      <c r="I28" s="1"/>
      <c r="J28" s="1"/>
      <c r="K28" s="1"/>
      <c r="L28" s="1"/>
      <c r="M28" s="1"/>
      <c r="N28" s="1"/>
      <c r="O28" s="1"/>
      <c r="P28" s="1"/>
      <c r="Q28" s="1"/>
      <c r="R28" s="1"/>
      <c r="S28" s="1"/>
      <c r="T28" s="1"/>
      <c r="U28" s="1"/>
      <c r="V28" s="1"/>
      <c r="W28" s="1"/>
      <c r="X28" s="1"/>
      <c r="Y28" s="1"/>
      <c r="Z28" s="1"/>
    </row>
    <row r="29" spans="1:26" ht="14.25" customHeight="1" x14ac:dyDescent="0.25">
      <c r="A29" s="67" t="s">
        <v>280</v>
      </c>
      <c r="B29" s="68"/>
      <c r="C29" s="68"/>
      <c r="D29" s="68"/>
      <c r="E29" s="68"/>
      <c r="F29" s="73"/>
      <c r="G29" s="36"/>
      <c r="H29" s="2" t="str">
        <f>IF(ISBLANK(G29),IncompleteText, IF(G29, OKText, ErrorText))</f>
        <v>BLANK</v>
      </c>
      <c r="I29" s="1"/>
      <c r="J29" s="1"/>
      <c r="K29" s="1"/>
      <c r="L29" s="1"/>
      <c r="M29" s="1"/>
      <c r="N29" s="1"/>
      <c r="O29" s="1"/>
      <c r="P29" s="1"/>
      <c r="Q29" s="1"/>
      <c r="R29" s="1"/>
      <c r="S29" s="1"/>
      <c r="T29" s="1"/>
      <c r="U29" s="1"/>
      <c r="V29" s="1"/>
      <c r="W29" s="1"/>
      <c r="X29" s="1"/>
      <c r="Y29" s="1"/>
      <c r="Z29" s="1"/>
    </row>
    <row r="30" spans="1:26" ht="14.25" customHeight="1" x14ac:dyDescent="0.25">
      <c r="A30" s="46" t="s">
        <v>17</v>
      </c>
      <c r="B30" s="47"/>
      <c r="C30" s="47"/>
      <c r="D30" s="47"/>
      <c r="E30" s="47"/>
      <c r="F30" s="47"/>
      <c r="G30" s="48"/>
      <c r="H30" s="1"/>
      <c r="I30" s="1"/>
      <c r="J30" s="1"/>
      <c r="K30" s="1"/>
      <c r="L30" s="1"/>
      <c r="M30" s="1"/>
      <c r="N30" s="1"/>
      <c r="O30" s="1"/>
      <c r="P30" s="1"/>
      <c r="Q30" s="1"/>
      <c r="R30" s="1"/>
      <c r="S30" s="1"/>
      <c r="T30" s="1"/>
      <c r="U30" s="1"/>
      <c r="V30" s="1"/>
      <c r="W30" s="1"/>
      <c r="X30" s="1"/>
      <c r="Y30" s="1"/>
      <c r="Z30" s="1"/>
    </row>
    <row r="31" spans="1:26" ht="14.25" customHeight="1" x14ac:dyDescent="0.25">
      <c r="A31" s="142"/>
      <c r="B31" s="143"/>
      <c r="C31" s="143"/>
      <c r="D31" s="143"/>
      <c r="E31" s="143"/>
      <c r="F31" s="143"/>
      <c r="G31" s="144"/>
      <c r="H31" s="1"/>
      <c r="I31" s="1"/>
      <c r="J31" s="1"/>
      <c r="K31" s="1"/>
      <c r="L31" s="1"/>
      <c r="M31" s="1"/>
      <c r="N31" s="1"/>
      <c r="O31" s="1"/>
      <c r="P31" s="1"/>
      <c r="Q31" s="1"/>
      <c r="R31" s="1"/>
      <c r="S31" s="1"/>
      <c r="T31" s="1"/>
      <c r="U31" s="1"/>
      <c r="V31" s="1"/>
      <c r="W31" s="1"/>
      <c r="X31" s="1"/>
      <c r="Y31" s="1"/>
      <c r="Z31" s="1"/>
    </row>
    <row r="32" spans="1:26" ht="14.25" customHeight="1" x14ac:dyDescent="0.25">
      <c r="A32" s="98"/>
      <c r="B32" s="99"/>
      <c r="C32" s="99"/>
      <c r="D32" s="99"/>
      <c r="E32" s="99"/>
      <c r="F32" s="99"/>
      <c r="G32" s="107"/>
      <c r="H32" s="1"/>
      <c r="I32" s="1"/>
      <c r="J32" s="1"/>
      <c r="K32" s="1"/>
      <c r="L32" s="1"/>
      <c r="M32" s="1"/>
      <c r="N32" s="1"/>
      <c r="O32" s="1"/>
      <c r="P32" s="1"/>
      <c r="Q32" s="1"/>
      <c r="R32" s="1"/>
      <c r="S32" s="1"/>
      <c r="T32" s="1"/>
      <c r="U32" s="1"/>
      <c r="V32" s="1"/>
      <c r="W32" s="1"/>
      <c r="X32" s="1"/>
      <c r="Y32" s="1"/>
      <c r="Z32" s="1"/>
    </row>
    <row r="33" spans="1:26" ht="14.25" customHeight="1" x14ac:dyDescent="0.25">
      <c r="A33" s="98"/>
      <c r="B33" s="99"/>
      <c r="C33" s="99"/>
      <c r="D33" s="99"/>
      <c r="E33" s="99"/>
      <c r="F33" s="99"/>
      <c r="G33" s="107"/>
      <c r="H33" s="1"/>
      <c r="I33" s="1"/>
      <c r="J33" s="1"/>
      <c r="K33" s="1"/>
      <c r="L33" s="1"/>
      <c r="M33" s="1"/>
      <c r="N33" s="1"/>
      <c r="O33" s="1"/>
      <c r="P33" s="1"/>
      <c r="Q33" s="1"/>
      <c r="R33" s="1"/>
      <c r="S33" s="1"/>
      <c r="T33" s="1"/>
      <c r="U33" s="1"/>
      <c r="V33" s="1"/>
      <c r="W33" s="1"/>
      <c r="X33" s="1"/>
      <c r="Y33" s="1"/>
      <c r="Z33" s="1"/>
    </row>
    <row r="34" spans="1:26" ht="14.25" customHeight="1" x14ac:dyDescent="0.25">
      <c r="A34" s="145"/>
      <c r="B34" s="109"/>
      <c r="C34" s="109"/>
      <c r="D34" s="109"/>
      <c r="E34" s="109"/>
      <c r="F34" s="109"/>
      <c r="G34" s="110"/>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38YabMIx89HTMRZA5SK8euJ2ZmF+LPs2zJfnul5bZt7yDpaX6WtDO9BWhhczYT/QCKM01bpL8ZZmyZZW4uSUmA==" saltValue="C2s5bvyKxCsmZUTwZqADQQ==" spinCount="100000" sheet="1" scenarios="1" formatCells="0" insertHyperlinks="0" selectLockedCells="1"/>
  <mergeCells count="23">
    <mergeCell ref="A28:G28"/>
    <mergeCell ref="A29:F29"/>
    <mergeCell ref="A30:G30"/>
    <mergeCell ref="A31:G34"/>
    <mergeCell ref="G3:I3"/>
    <mergeCell ref="G4:I4"/>
    <mergeCell ref="G5:I5"/>
    <mergeCell ref="A6:C7"/>
    <mergeCell ref="D6:D7"/>
    <mergeCell ref="E6:E7"/>
    <mergeCell ref="F6:F7"/>
    <mergeCell ref="A9:H27"/>
    <mergeCell ref="J5:K5"/>
    <mergeCell ref="A2:E2"/>
    <mergeCell ref="G2:K2"/>
    <mergeCell ref="A3:C3"/>
    <mergeCell ref="D3:E3"/>
    <mergeCell ref="J3:K3"/>
    <mergeCell ref="D4:E4"/>
    <mergeCell ref="J4:K4"/>
    <mergeCell ref="A4:C4"/>
    <mergeCell ref="A5:C5"/>
    <mergeCell ref="D5:E5"/>
  </mergeCells>
  <conditionalFormatting sqref="H29">
    <cfRule type="expression" dxfId="0" priority="1">
      <formula>$D$59 = "Team Designed"</formula>
    </cfRule>
  </conditionalFormatting>
  <dataValidations count="1">
    <dataValidation type="list" allowBlank="1" showErrorMessage="1" sqref="G29" xr:uid="{00000000-0002-0000-0800-000000000000}">
      <formula1>"TRUE,FALSE"</formula1>
    </dataValidation>
  </dataValidations>
  <pageMargins left="0.7" right="0.7" top="0.75" bottom="0.75" header="0" footer="0"/>
  <pageSetup orientation="portrait"/>
  <headerFooter>
    <oddFooter>&amp;R#FF0000Public</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9</vt:i4>
      </vt:variant>
      <vt:variant>
        <vt:lpstr>Named Ranges</vt:lpstr>
      </vt:variant>
      <vt:variant>
        <vt:i4>23</vt:i4>
      </vt:variant>
    </vt:vector>
  </HeadingPairs>
  <TitlesOfParts>
    <vt:vector size="32" baseType="lpstr">
      <vt:lpstr>Overview</vt:lpstr>
      <vt:lpstr>Datasheets</vt:lpstr>
      <vt:lpstr>TS Schematics</vt:lpstr>
      <vt:lpstr>Accumulator</vt:lpstr>
      <vt:lpstr>PrechargeDischarge</vt:lpstr>
      <vt:lpstr>Charging</vt:lpstr>
      <vt:lpstr>Shutdown Circuit</vt:lpstr>
      <vt:lpstr>Torque Security</vt:lpstr>
      <vt:lpstr>Other</vt:lpstr>
      <vt:lpstr>BattCellCapacity</vt:lpstr>
      <vt:lpstr>BattCellMaxV</vt:lpstr>
      <vt:lpstr>BattCellNomV</vt:lpstr>
      <vt:lpstr>BusCap</vt:lpstr>
      <vt:lpstr>CellsPerTempSensor</vt:lpstr>
      <vt:lpstr>ConductorNames</vt:lpstr>
      <vt:lpstr>ConductorsTable</vt:lpstr>
      <vt:lpstr>ConnectorNames</vt:lpstr>
      <vt:lpstr>ConnectorsTable</vt:lpstr>
      <vt:lpstr>ContactorNames</vt:lpstr>
      <vt:lpstr>ContactorsTable</vt:lpstr>
      <vt:lpstr>DischargeRes</vt:lpstr>
      <vt:lpstr>FuseNames</vt:lpstr>
      <vt:lpstr>FusesTable</vt:lpstr>
      <vt:lpstr>InsulationNames</vt:lpstr>
      <vt:lpstr>InsulationsTable</vt:lpstr>
      <vt:lpstr>MaxTSVoltage</vt:lpstr>
      <vt:lpstr>NominalTSVoltage</vt:lpstr>
      <vt:lpstr>NumAccum</vt:lpstr>
      <vt:lpstr>PrechargeRes</vt:lpstr>
      <vt:lpstr>ResistorsNames</vt:lpstr>
      <vt:lpstr>ResistorsTable</vt:lpstr>
      <vt:lpstr>TotalCells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2022-12-09T12:34:38Z</dcterms:created>
  <dcterms:modified xsi:type="dcterms:W3CDTF">2023-02-14T14:29:11Z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35d2005-c7d0-4317-bb3f-e0e7aca65f98_Enabled">
    <vt:lpwstr>true</vt:lpwstr>
  </property>
  <property fmtid="{D5CDD505-2E9C-101B-9397-08002B2CF9AE}" pid="3" name="MSIP_Label_335d2005-c7d0-4317-bb3f-e0e7aca65f98_SetDate">
    <vt:lpwstr>2023-02-14T14:29:11Z</vt:lpwstr>
  </property>
  <property fmtid="{D5CDD505-2E9C-101B-9397-08002B2CF9AE}" pid="4" name="MSIP_Label_335d2005-c7d0-4317-bb3f-e0e7aca65f98_Method">
    <vt:lpwstr>Privileged</vt:lpwstr>
  </property>
  <property fmtid="{D5CDD505-2E9C-101B-9397-08002B2CF9AE}" pid="5" name="MSIP_Label_335d2005-c7d0-4317-bb3f-e0e7aca65f98_Name">
    <vt:lpwstr>IVG - General Business-No Personal Data</vt:lpwstr>
  </property>
  <property fmtid="{D5CDD505-2E9C-101B-9397-08002B2CF9AE}" pid="6" name="MSIP_Label_335d2005-c7d0-4317-bb3f-e0e7aca65f98_SiteId">
    <vt:lpwstr>624cb905-2091-41e4-90b9-e768cf22851a</vt:lpwstr>
  </property>
  <property fmtid="{D5CDD505-2E9C-101B-9397-08002B2CF9AE}" pid="7" name="MSIP_Label_335d2005-c7d0-4317-bb3f-e0e7aca65f98_ActionId">
    <vt:lpwstr>82f5bb0f-a399-4a52-8dd2-ce81cf024e6e</vt:lpwstr>
  </property>
  <property fmtid="{D5CDD505-2E9C-101B-9397-08002B2CF9AE}" pid="8" name="MSIP_Label_335d2005-c7d0-4317-bb3f-e0e7aca65f98_ContentBits">
    <vt:lpwstr>0</vt:lpwstr>
  </property>
</Properties>
</file>